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5330" activeTab="0"/>
  </bookViews>
  <sheets>
    <sheet name="2.3 GHz Antenna" sheetId="1" r:id="rId1"/>
  </sheets>
  <definedNames/>
  <calcPr fullCalcOnLoad="1"/>
</workbook>
</file>

<file path=xl/sharedStrings.xml><?xml version="1.0" encoding="utf-8"?>
<sst xmlns="http://schemas.openxmlformats.org/spreadsheetml/2006/main" count="113" uniqueCount="32">
  <si>
    <t>Program</t>
  </si>
  <si>
    <t>Version</t>
  </si>
  <si>
    <t>ObsTime</t>
  </si>
  <si>
    <t>Title</t>
  </si>
  <si>
    <t>Frequency</t>
  </si>
  <si>
    <t>T0</t>
  </si>
  <si>
    <t>Source</t>
  </si>
  <si>
    <t>Thot</t>
  </si>
  <si>
    <t>Tcold</t>
  </si>
  <si>
    <t>Y2</t>
  </si>
  <si>
    <t>Teq2</t>
  </si>
  <si>
    <t>NF2</t>
  </si>
  <si>
    <t>Y21</t>
  </si>
  <si>
    <t>Gain</t>
  </si>
  <si>
    <t>Teq</t>
  </si>
  <si>
    <t>NF</t>
  </si>
  <si>
    <t>Notes</t>
  </si>
  <si>
    <t>NFM</t>
  </si>
  <si>
    <t>0.0.2</t>
  </si>
  <si>
    <t>Sun</t>
  </si>
  <si>
    <t>RelPwr</t>
  </si>
  <si>
    <t>Latitude</t>
  </si>
  <si>
    <t>Longitude</t>
  </si>
  <si>
    <t>Timezone</t>
  </si>
  <si>
    <t>Daylight</t>
  </si>
  <si>
    <t>SunEl</t>
  </si>
  <si>
    <t>SunAz</t>
  </si>
  <si>
    <t>dSunEl</t>
  </si>
  <si>
    <t>dSunAz</t>
  </si>
  <si>
    <t>Theta</t>
  </si>
  <si>
    <t>Antenna pattern from Sun noise</t>
  </si>
  <si>
    <t>Local noon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</si>
</sst>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/yyyy\ h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h:mm:ss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0" fillId="2" borderId="0" xfId="0" applyNumberForma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9" fontId="0" fillId="2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2" borderId="0" xfId="0" applyNumberFormat="1" applyFill="1" applyBorder="1" applyAlignment="1">
      <alignment/>
    </xf>
    <xf numFmtId="2" fontId="0" fillId="0" borderId="5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2" borderId="7" xfId="0" applyNumberFormat="1" applyFill="1" applyBorder="1" applyAlignment="1">
      <alignment/>
    </xf>
    <xf numFmtId="2" fontId="0" fillId="0" borderId="7" xfId="0" applyNumberFormat="1" applyFill="1" applyBorder="1" applyAlignment="1">
      <alignment wrapText="1"/>
    </xf>
    <xf numFmtId="2" fontId="0" fillId="2" borderId="7" xfId="0" applyNumberFormat="1" applyFill="1" applyBorder="1" applyAlignment="1">
      <alignment/>
    </xf>
    <xf numFmtId="2" fontId="0" fillId="0" borderId="8" xfId="0" applyNumberFormat="1" applyBorder="1" applyAlignment="1">
      <alignment wrapText="1"/>
    </xf>
    <xf numFmtId="0" fontId="3" fillId="0" borderId="3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183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2.3 GHz antenna pattern from Sun noise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'2.3 GHz Antenna'!$W$27</c:f>
              <c:strCache>
                <c:ptCount val="1"/>
                <c:pt idx="0">
                  <c:v>RelPwr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Curve fit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'2.3 GHz Antenna'!$V$28:$V$55</c:f>
              <c:numCache/>
            </c:numRef>
          </c:xVal>
          <c:yVal>
            <c:numRef>
              <c:f>'2.3 GHz Antenna'!$W$28:$W$55</c:f>
              <c:numCache/>
            </c:numRef>
          </c:yVal>
          <c:smooth val="0"/>
        </c:ser>
        <c:axId val="56246045"/>
        <c:axId val="36452358"/>
      </c:scatterChart>
      <c:val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Theta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452358"/>
        <c:crossesAt val="-16"/>
        <c:crossBetween val="midCat"/>
        <c:dispUnits/>
      </c:valAx>
      <c:valAx>
        <c:axId val="36452358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6045"/>
        <c:crossesAt val="-4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76200</xdr:rowOff>
    </xdr:from>
    <xdr:to>
      <xdr:col>22</xdr:col>
      <xdr:colOff>514350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5105400" y="76200"/>
        <a:ext cx="56959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5"/>
  <sheetViews>
    <sheetView tabSelected="1" workbookViewId="0" topLeftCell="A19">
      <selection activeCell="C13" sqref="C13"/>
    </sheetView>
  </sheetViews>
  <sheetFormatPr defaultColWidth="9.140625" defaultRowHeight="12.75"/>
  <cols>
    <col min="1" max="1" width="8.00390625" style="0" bestFit="1" customWidth="1"/>
    <col min="2" max="2" width="7.28125" style="0" bestFit="1" customWidth="1"/>
    <col min="3" max="3" width="18.140625" style="0" bestFit="1" customWidth="1"/>
    <col min="4" max="4" width="5.00390625" style="0" bestFit="1" customWidth="1"/>
    <col min="5" max="5" width="9.7109375" style="0" bestFit="1" customWidth="1"/>
    <col min="6" max="6" width="4.00390625" style="0" bestFit="1" customWidth="1"/>
    <col min="7" max="7" width="6.8515625" style="0" bestFit="1" customWidth="1"/>
    <col min="8" max="8" width="4.57421875" style="0" bestFit="1" customWidth="1"/>
    <col min="9" max="9" width="5.421875" style="0" bestFit="1" customWidth="1"/>
    <col min="10" max="10" width="5.57421875" style="0" bestFit="1" customWidth="1"/>
    <col min="11" max="11" width="5.421875" style="0" bestFit="1" customWidth="1"/>
    <col min="12" max="12" width="6.00390625" style="0" bestFit="1" customWidth="1"/>
    <col min="13" max="13" width="4.28125" style="0" bestFit="1" customWidth="1"/>
    <col min="14" max="14" width="4.8515625" style="0" bestFit="1" customWidth="1"/>
    <col min="15" max="15" width="4.00390625" style="0" bestFit="1" customWidth="1"/>
    <col min="16" max="16" width="3.421875" style="0" bestFit="1" customWidth="1"/>
    <col min="17" max="17" width="6.00390625" style="0" bestFit="1" customWidth="1"/>
  </cols>
  <sheetData>
    <row r="1" ht="30">
      <c r="A1" s="3" t="s">
        <v>30</v>
      </c>
    </row>
    <row r="3" spans="1:3" ht="12.75">
      <c r="A3" s="2" t="s">
        <v>21</v>
      </c>
      <c r="C3" s="4">
        <v>-42.907733</v>
      </c>
    </row>
    <row r="4" spans="1:3" ht="12.75">
      <c r="A4" s="2" t="s">
        <v>22</v>
      </c>
      <c r="C4" s="4">
        <v>147.30351</v>
      </c>
    </row>
    <row r="5" spans="1:3" ht="12.75">
      <c r="A5" s="2" t="s">
        <v>23</v>
      </c>
      <c r="C5" s="1">
        <v>10</v>
      </c>
    </row>
    <row r="6" spans="1:3" ht="12.75">
      <c r="A6" s="2" t="s">
        <v>24</v>
      </c>
      <c r="C6" s="1">
        <v>0</v>
      </c>
    </row>
    <row r="7" ht="12.75">
      <c r="A7" s="2"/>
    </row>
    <row r="8" spans="1:3" ht="12.75">
      <c r="A8" s="2" t="s">
        <v>31</v>
      </c>
      <c r="C8" s="32">
        <f>solarnoon(C3,C4,YEAR(C28),MONTH(C28),DAY(C28),C5,C6)</f>
        <v>0.5089058591473296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23" ht="12.75">
      <c r="A27" s="5" t="s">
        <v>0</v>
      </c>
      <c r="B27" s="6" t="s">
        <v>1</v>
      </c>
      <c r="C27" s="7" t="s">
        <v>2</v>
      </c>
      <c r="D27" s="7" t="s">
        <v>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7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6" t="s">
        <v>14</v>
      </c>
      <c r="P27" s="6" t="s">
        <v>15</v>
      </c>
      <c r="Q27" s="8" t="s">
        <v>16</v>
      </c>
      <c r="R27" s="5" t="s">
        <v>25</v>
      </c>
      <c r="S27" s="6" t="s">
        <v>26</v>
      </c>
      <c r="T27" s="6" t="s">
        <v>27</v>
      </c>
      <c r="U27" s="6" t="s">
        <v>28</v>
      </c>
      <c r="V27" s="7" t="s">
        <v>29</v>
      </c>
      <c r="W27" s="21" t="s">
        <v>20</v>
      </c>
    </row>
    <row r="28" spans="1:23" ht="12.75">
      <c r="A28" s="9" t="s">
        <v>17</v>
      </c>
      <c r="B28" s="10" t="s">
        <v>18</v>
      </c>
      <c r="C28" s="11">
        <v>39256.539039351854</v>
      </c>
      <c r="D28" s="12"/>
      <c r="E28" s="10">
        <v>2302</v>
      </c>
      <c r="F28" s="10">
        <v>290</v>
      </c>
      <c r="G28" s="10" t="s">
        <v>19</v>
      </c>
      <c r="H28" s="10">
        <v>636</v>
      </c>
      <c r="I28" s="10">
        <v>96</v>
      </c>
      <c r="J28" s="13">
        <v>6.28</v>
      </c>
      <c r="K28" s="26">
        <v>70.35</v>
      </c>
      <c r="L28" s="10">
        <v>0.94</v>
      </c>
      <c r="M28" s="10"/>
      <c r="N28" s="10"/>
      <c r="O28" s="10"/>
      <c r="P28" s="10"/>
      <c r="Q28" s="14"/>
      <c r="R28" s="28">
        <f>solarelevation($C$3,$C$4,YEAR(C28),MONTH(C28),DAY(C28),HOUR(C28),MINUTE(C28),SECOND(C28),$C$5,$C$6)</f>
        <v>22.947017798835432</v>
      </c>
      <c r="S28" s="29">
        <f>solarazimuth($C$3,$C$4,YEAR(C28),MONTH(C28),DAY(C28),HOUR(C28),MINUTE(C28),SECOND(C28),$C$5,$C$6)</f>
        <v>349.19663429815625</v>
      </c>
      <c r="T28" s="29">
        <f>R28-R$28</f>
        <v>0</v>
      </c>
      <c r="U28" s="29">
        <f>S28-S$28</f>
        <v>0</v>
      </c>
      <c r="V28" s="22">
        <f>ACOS(COS(T28/180*PI())*COS(U28/180*PI()))/PI()*180</f>
        <v>0</v>
      </c>
      <c r="W28" s="23">
        <f>10*LOG(10^(J28/10)-1)-10*LOG(10^($J$28/10)-1)</f>
        <v>0</v>
      </c>
    </row>
    <row r="29" spans="1:23" ht="12.75">
      <c r="A29" s="9" t="s">
        <v>17</v>
      </c>
      <c r="B29" s="10" t="s">
        <v>18</v>
      </c>
      <c r="C29" s="11">
        <v>39256.54020833333</v>
      </c>
      <c r="D29" s="12"/>
      <c r="E29" s="10">
        <v>2302</v>
      </c>
      <c r="F29" s="10">
        <v>290</v>
      </c>
      <c r="G29" s="10" t="s">
        <v>19</v>
      </c>
      <c r="H29" s="10">
        <v>636</v>
      </c>
      <c r="I29" s="10">
        <v>96</v>
      </c>
      <c r="J29" s="13">
        <v>6.28</v>
      </c>
      <c r="K29" s="26">
        <v>70.35</v>
      </c>
      <c r="L29" s="10">
        <v>0.94</v>
      </c>
      <c r="M29" s="10"/>
      <c r="N29" s="10"/>
      <c r="O29" s="10"/>
      <c r="P29" s="10"/>
      <c r="Q29" s="14"/>
      <c r="R29" s="28">
        <f aca="true" t="shared" si="0" ref="R29:R55">solarelevation($C$3,$C$4,YEAR(C29),MONTH(C29),DAY(C29),HOUR(C29),MINUTE(C29),SECOND(C29),$C$5,$C$6)</f>
        <v>22.88827483760572</v>
      </c>
      <c r="S29" s="29">
        <f aca="true" t="shared" si="1" ref="S29:S55">solarazimuth($C$3,$C$4,YEAR(C29),MONTH(C29),DAY(C29),HOUR(C29),MINUTE(C29),SECOND(C29),$C$5,$C$6)</f>
        <v>348.7824999037664</v>
      </c>
      <c r="T29" s="29">
        <f aca="true" t="shared" si="2" ref="T29:T55">R29-R$28</f>
        <v>-0.058742961229711455</v>
      </c>
      <c r="U29" s="29">
        <f aca="true" t="shared" si="3" ref="U29:U55">S29-S$28</f>
        <v>-0.4141343943898619</v>
      </c>
      <c r="V29" s="22">
        <f>ACOS(COS(T29/180*PI())*COS(U29/180*PI()))/PI()*180</f>
        <v>0.4182797772024929</v>
      </c>
      <c r="W29" s="23">
        <f>10*LOG(10^(J29/10)-1)-10*LOG(10^($J$28/10)-1)</f>
        <v>0</v>
      </c>
    </row>
    <row r="30" spans="1:23" ht="12.75">
      <c r="A30" s="9" t="s">
        <v>17</v>
      </c>
      <c r="B30" s="10" t="s">
        <v>18</v>
      </c>
      <c r="C30" s="11">
        <v>39256.54126157407</v>
      </c>
      <c r="D30" s="12"/>
      <c r="E30" s="10">
        <v>2302</v>
      </c>
      <c r="F30" s="10">
        <v>290</v>
      </c>
      <c r="G30" s="10" t="s">
        <v>19</v>
      </c>
      <c r="H30" s="10">
        <v>636</v>
      </c>
      <c r="I30" s="10">
        <v>96</v>
      </c>
      <c r="J30" s="13">
        <v>6.02</v>
      </c>
      <c r="K30" s="26">
        <v>84.03</v>
      </c>
      <c r="L30" s="10">
        <v>1.11</v>
      </c>
      <c r="M30" s="10"/>
      <c r="N30" s="10"/>
      <c r="O30" s="10"/>
      <c r="P30" s="10"/>
      <c r="Q30" s="14"/>
      <c r="R30" s="28">
        <f t="shared" si="0"/>
        <v>22.833481705688783</v>
      </c>
      <c r="S30" s="29">
        <f t="shared" si="1"/>
        <v>348.40984354659525</v>
      </c>
      <c r="T30" s="29">
        <f t="shared" si="2"/>
        <v>-0.11353609314664936</v>
      </c>
      <c r="U30" s="29">
        <f t="shared" si="3"/>
        <v>-0.786790751561</v>
      </c>
      <c r="V30" s="22">
        <f>ACOS(COS(T30/180*PI())*COS(U30/180*PI()))/PI()*180</f>
        <v>0.7949398222045948</v>
      </c>
      <c r="W30" s="23">
        <f>10*LOG(10^(J30/10)-1)-10*LOG(10^($J$28/10)-1)</f>
        <v>-0.34333425596312406</v>
      </c>
    </row>
    <row r="31" spans="1:23" ht="12.75">
      <c r="A31" s="9" t="s">
        <v>17</v>
      </c>
      <c r="B31" s="10" t="s">
        <v>18</v>
      </c>
      <c r="C31" s="11">
        <v>39256.541666666664</v>
      </c>
      <c r="D31" s="12"/>
      <c r="E31" s="10">
        <v>2302</v>
      </c>
      <c r="F31" s="10">
        <v>290</v>
      </c>
      <c r="G31" s="10" t="s">
        <v>19</v>
      </c>
      <c r="H31" s="10">
        <v>636</v>
      </c>
      <c r="I31" s="10">
        <v>96</v>
      </c>
      <c r="J31" s="13">
        <v>5.85</v>
      </c>
      <c r="K31" s="26">
        <v>93.75</v>
      </c>
      <c r="L31" s="10">
        <v>1.22</v>
      </c>
      <c r="M31" s="10"/>
      <c r="N31" s="10"/>
      <c r="O31" s="10"/>
      <c r="P31" s="10"/>
      <c r="Q31" s="14"/>
      <c r="R31" s="28">
        <f t="shared" si="0"/>
        <v>22.811937359698575</v>
      </c>
      <c r="S31" s="29">
        <f t="shared" si="1"/>
        <v>348.26663697435947</v>
      </c>
      <c r="T31" s="29">
        <f t="shared" si="2"/>
        <v>-0.13508043913685697</v>
      </c>
      <c r="U31" s="29">
        <f t="shared" si="3"/>
        <v>-0.9299973237967833</v>
      </c>
      <c r="V31" s="22">
        <f>ACOS(COS(T31/180*PI())*COS(U31/180*PI()))/PI()*180</f>
        <v>0.9397553643567524</v>
      </c>
      <c r="W31" s="23">
        <f>10*LOG(10^(J31/10)-1)-10*LOG(10^($J$28/10)-1)</f>
        <v>-0.571523349208114</v>
      </c>
    </row>
    <row r="32" spans="1:23" ht="12.75">
      <c r="A32" s="9" t="s">
        <v>17</v>
      </c>
      <c r="B32" s="10" t="s">
        <v>18</v>
      </c>
      <c r="C32" s="11">
        <v>39256.54199074074</v>
      </c>
      <c r="D32" s="12"/>
      <c r="E32" s="10">
        <v>2302</v>
      </c>
      <c r="F32" s="10">
        <v>290</v>
      </c>
      <c r="G32" s="10" t="s">
        <v>19</v>
      </c>
      <c r="H32" s="10">
        <v>636</v>
      </c>
      <c r="I32" s="10">
        <v>96</v>
      </c>
      <c r="J32" s="13">
        <v>5.7</v>
      </c>
      <c r="K32" s="26">
        <v>102.9</v>
      </c>
      <c r="L32" s="10">
        <v>1.32</v>
      </c>
      <c r="M32" s="10"/>
      <c r="N32" s="10"/>
      <c r="O32" s="10"/>
      <c r="P32" s="10"/>
      <c r="Q32" s="14"/>
      <c r="R32" s="28">
        <f t="shared" si="0"/>
        <v>22.79451413354225</v>
      </c>
      <c r="S32" s="29">
        <f t="shared" si="1"/>
        <v>348.1521216417429</v>
      </c>
      <c r="T32" s="29">
        <f t="shared" si="2"/>
        <v>-0.1525036652931817</v>
      </c>
      <c r="U32" s="29">
        <f t="shared" si="3"/>
        <v>-1.0445126564133602</v>
      </c>
      <c r="V32" s="22">
        <f>ACOS(COS(T32/180*PI())*COS(U32/180*PI()))/PI()*180</f>
        <v>1.0555858472097404</v>
      </c>
      <c r="W32" s="23">
        <f>10*LOG(10^(J32/10)-1)-10*LOG(10^($J$28/10)-1)</f>
        <v>-0.7754850690419275</v>
      </c>
    </row>
    <row r="33" spans="1:23" ht="12.75">
      <c r="A33" s="9" t="s">
        <v>17</v>
      </c>
      <c r="B33" s="10" t="s">
        <v>18</v>
      </c>
      <c r="C33" s="11">
        <v>39256.542280092595</v>
      </c>
      <c r="D33" s="12"/>
      <c r="E33" s="10">
        <v>2302</v>
      </c>
      <c r="F33" s="10">
        <v>290</v>
      </c>
      <c r="G33" s="10" t="s">
        <v>19</v>
      </c>
      <c r="H33" s="10">
        <v>636</v>
      </c>
      <c r="I33" s="10">
        <v>96</v>
      </c>
      <c r="J33" s="13">
        <v>5.63</v>
      </c>
      <c r="K33" s="26">
        <v>107.3</v>
      </c>
      <c r="L33" s="10">
        <v>1.37</v>
      </c>
      <c r="M33" s="10"/>
      <c r="N33" s="10"/>
      <c r="O33" s="10"/>
      <c r="P33" s="10"/>
      <c r="Q33" s="14"/>
      <c r="R33" s="28">
        <f t="shared" si="0"/>
        <v>22.77881677703185</v>
      </c>
      <c r="S33" s="29">
        <f t="shared" si="1"/>
        <v>348.04991365384143</v>
      </c>
      <c r="T33" s="29">
        <f t="shared" si="2"/>
        <v>-0.16820102180358276</v>
      </c>
      <c r="U33" s="29">
        <f t="shared" si="3"/>
        <v>-1.1467206443148257</v>
      </c>
      <c r="V33" s="22">
        <f>ACOS(COS(T33/180*PI())*COS(U33/180*PI()))/PI()*180</f>
        <v>1.158989233003099</v>
      </c>
      <c r="W33" s="23">
        <f>10*LOG(10^(J33/10)-1)-10*LOG(10^($J$28/10)-1)</f>
        <v>-0.8715513589170607</v>
      </c>
    </row>
    <row r="34" spans="1:23" ht="12.75">
      <c r="A34" s="9" t="s">
        <v>17</v>
      </c>
      <c r="B34" s="10" t="s">
        <v>18</v>
      </c>
      <c r="C34" s="11">
        <v>39256.54255787037</v>
      </c>
      <c r="D34" s="12"/>
      <c r="E34" s="10">
        <v>2302</v>
      </c>
      <c r="F34" s="10">
        <v>290</v>
      </c>
      <c r="G34" s="10" t="s">
        <v>19</v>
      </c>
      <c r="H34" s="10">
        <v>636</v>
      </c>
      <c r="I34" s="10">
        <v>96</v>
      </c>
      <c r="J34" s="13">
        <v>5.42</v>
      </c>
      <c r="K34" s="26">
        <v>121.4</v>
      </c>
      <c r="L34" s="10">
        <v>1.52</v>
      </c>
      <c r="M34" s="10"/>
      <c r="N34" s="10"/>
      <c r="O34" s="10"/>
      <c r="P34" s="10"/>
      <c r="Q34" s="14"/>
      <c r="R34" s="28">
        <f t="shared" si="0"/>
        <v>22.763622349557153</v>
      </c>
      <c r="S34" s="29">
        <f t="shared" si="1"/>
        <v>347.9518278409385</v>
      </c>
      <c r="T34" s="29">
        <f t="shared" si="2"/>
        <v>-0.18339544927827944</v>
      </c>
      <c r="U34" s="29">
        <f t="shared" si="3"/>
        <v>-1.2448064572177486</v>
      </c>
      <c r="V34" s="22">
        <f>ACOS(COS(T34/180*PI())*COS(U34/180*PI()))/PI()*180</f>
        <v>1.2582415168183063</v>
      </c>
      <c r="W34" s="23">
        <f>10*LOG(10^(J34/10)-1)-10*LOG(10^($J$28/10)-1)</f>
        <v>-1.1633270871587817</v>
      </c>
    </row>
    <row r="35" spans="1:23" ht="12.75">
      <c r="A35" s="9" t="s">
        <v>17</v>
      </c>
      <c r="B35" s="10" t="s">
        <v>18</v>
      </c>
      <c r="C35" s="11">
        <v>39256.54295138889</v>
      </c>
      <c r="D35" s="12"/>
      <c r="E35" s="10">
        <v>2302</v>
      </c>
      <c r="F35" s="10">
        <v>290</v>
      </c>
      <c r="G35" s="10" t="s">
        <v>19</v>
      </c>
      <c r="H35" s="10">
        <v>636</v>
      </c>
      <c r="I35" s="10">
        <v>96</v>
      </c>
      <c r="J35" s="13">
        <v>5.21</v>
      </c>
      <c r="K35" s="26">
        <v>136.9</v>
      </c>
      <c r="L35" s="10">
        <v>1.68</v>
      </c>
      <c r="M35" s="10"/>
      <c r="N35" s="10"/>
      <c r="O35" s="10"/>
      <c r="P35" s="10"/>
      <c r="Q35" s="14"/>
      <c r="R35" s="28">
        <f t="shared" si="0"/>
        <v>22.741887531875733</v>
      </c>
      <c r="S35" s="29">
        <f t="shared" si="1"/>
        <v>347.81293019043574</v>
      </c>
      <c r="T35" s="29">
        <f t="shared" si="2"/>
        <v>-0.20513026695969927</v>
      </c>
      <c r="U35" s="29">
        <f t="shared" si="3"/>
        <v>-1.3837041077205186</v>
      </c>
      <c r="V35" s="22">
        <f>ACOS(COS(T35/180*PI())*COS(U35/180*PI()))/PI()*180</f>
        <v>1.3988235425985747</v>
      </c>
      <c r="W35" s="23">
        <f>10*LOG(10^(J35/10)-1)-10*LOG(10^($J$28/10)-1)</f>
        <v>-1.4608432123120711</v>
      </c>
    </row>
    <row r="36" spans="1:23" ht="12.75">
      <c r="A36" s="9" t="s">
        <v>17</v>
      </c>
      <c r="B36" s="10" t="s">
        <v>18</v>
      </c>
      <c r="C36" s="11">
        <v>39256.543275462966</v>
      </c>
      <c r="D36" s="12"/>
      <c r="E36" s="10">
        <v>2302</v>
      </c>
      <c r="F36" s="10">
        <v>290</v>
      </c>
      <c r="G36" s="10" t="s">
        <v>19</v>
      </c>
      <c r="H36" s="10">
        <v>636</v>
      </c>
      <c r="I36" s="10">
        <v>96</v>
      </c>
      <c r="J36" s="13">
        <v>5.04</v>
      </c>
      <c r="K36" s="26">
        <v>150.4</v>
      </c>
      <c r="L36" s="10">
        <v>1.81</v>
      </c>
      <c r="M36" s="10"/>
      <c r="N36" s="10"/>
      <c r="O36" s="10"/>
      <c r="P36" s="10"/>
      <c r="Q36" s="14"/>
      <c r="R36" s="28">
        <f t="shared" si="0"/>
        <v>22.723804106965076</v>
      </c>
      <c r="S36" s="29">
        <f t="shared" si="1"/>
        <v>347.6985947256219</v>
      </c>
      <c r="T36" s="29">
        <f t="shared" si="2"/>
        <v>-0.223213691870356</v>
      </c>
      <c r="U36" s="29">
        <f t="shared" si="3"/>
        <v>-1.498039572534367</v>
      </c>
      <c r="V36" s="22">
        <f>ACOS(COS(T36/180*PI())*COS(U36/180*PI()))/PI()*180</f>
        <v>1.5145743822272832</v>
      </c>
      <c r="W36" s="23">
        <f>10*LOG(10^(J36/10)-1)-10*LOG(10^($J$28/10)-1)</f>
        <v>-1.706257132814045</v>
      </c>
    </row>
    <row r="37" spans="1:23" ht="12.75">
      <c r="A37" s="9" t="s">
        <v>17</v>
      </c>
      <c r="B37" s="10" t="s">
        <v>18</v>
      </c>
      <c r="C37" s="11">
        <v>39256.54357638889</v>
      </c>
      <c r="D37" s="12"/>
      <c r="E37" s="10">
        <v>2302</v>
      </c>
      <c r="F37" s="10">
        <v>290</v>
      </c>
      <c r="G37" s="10" t="s">
        <v>19</v>
      </c>
      <c r="H37" s="10">
        <v>636</v>
      </c>
      <c r="I37" s="10">
        <v>96</v>
      </c>
      <c r="J37" s="13">
        <v>4.88</v>
      </c>
      <c r="K37" s="26">
        <v>164.1</v>
      </c>
      <c r="L37" s="10">
        <v>1.95</v>
      </c>
      <c r="M37" s="10"/>
      <c r="N37" s="10"/>
      <c r="O37" s="10"/>
      <c r="P37" s="10"/>
      <c r="Q37" s="14"/>
      <c r="R37" s="28">
        <f t="shared" si="0"/>
        <v>22.706863543951798</v>
      </c>
      <c r="S37" s="29">
        <f t="shared" si="1"/>
        <v>347.5924675528082</v>
      </c>
      <c r="T37" s="29">
        <f t="shared" si="2"/>
        <v>-0.24015425488363462</v>
      </c>
      <c r="U37" s="29">
        <f t="shared" si="3"/>
        <v>-1.6041667453480386</v>
      </c>
      <c r="V37" s="22">
        <f>ACOS(COS(T37/180*PI())*COS(U37/180*PI()))/PI()*180</f>
        <v>1.6220388226613265</v>
      </c>
      <c r="W37" s="23">
        <f>10*LOG(10^(J37/10)-1)-10*LOG(10^($J$28/10)-1)</f>
        <v>-1.9412708790911468</v>
      </c>
    </row>
    <row r="38" spans="1:23" ht="12.75">
      <c r="A38" s="9" t="s">
        <v>17</v>
      </c>
      <c r="B38" s="10" t="s">
        <v>18</v>
      </c>
      <c r="C38" s="11">
        <v>39256.54388888889</v>
      </c>
      <c r="D38" s="12"/>
      <c r="E38" s="10">
        <v>2302</v>
      </c>
      <c r="F38" s="10">
        <v>290</v>
      </c>
      <c r="G38" s="10" t="s">
        <v>19</v>
      </c>
      <c r="H38" s="10">
        <v>636</v>
      </c>
      <c r="I38" s="10">
        <v>96</v>
      </c>
      <c r="J38" s="13">
        <v>4.73</v>
      </c>
      <c r="K38" s="26">
        <v>177.9</v>
      </c>
      <c r="L38" s="10">
        <v>2.08</v>
      </c>
      <c r="M38" s="10"/>
      <c r="N38" s="10"/>
      <c r="O38" s="10"/>
      <c r="P38" s="10"/>
      <c r="Q38" s="14"/>
      <c r="R38" s="28">
        <f t="shared" si="0"/>
        <v>22.689119872471693</v>
      </c>
      <c r="S38" s="29">
        <f t="shared" si="1"/>
        <v>347.4823011723063</v>
      </c>
      <c r="T38" s="29">
        <f t="shared" si="2"/>
        <v>-0.2578979263637393</v>
      </c>
      <c r="U38" s="29">
        <f t="shared" si="3"/>
        <v>-1.7143331258499757</v>
      </c>
      <c r="V38" s="22">
        <f>ACOS(COS(T38/180*PI())*COS(U38/180*PI()))/PI()*180</f>
        <v>1.7336174772615636</v>
      </c>
      <c r="W38" s="23">
        <f>10*LOG(10^(J38/10)-1)-10*LOG(10^($J$28/10)-1)</f>
        <v>-2.165413356470217</v>
      </c>
    </row>
    <row r="39" spans="1:23" ht="12.75">
      <c r="A39" s="9" t="s">
        <v>17</v>
      </c>
      <c r="B39" s="10" t="s">
        <v>18</v>
      </c>
      <c r="C39" s="11">
        <v>39256.54420138889</v>
      </c>
      <c r="D39" s="12"/>
      <c r="E39" s="10">
        <v>2302</v>
      </c>
      <c r="F39" s="10">
        <v>290</v>
      </c>
      <c r="G39" s="10" t="s">
        <v>19</v>
      </c>
      <c r="H39" s="10">
        <v>636</v>
      </c>
      <c r="I39" s="10">
        <v>96</v>
      </c>
      <c r="J39" s="13">
        <v>4.49</v>
      </c>
      <c r="K39" s="26">
        <v>202</v>
      </c>
      <c r="L39" s="10">
        <v>2.3</v>
      </c>
      <c r="M39" s="10"/>
      <c r="N39" s="10"/>
      <c r="O39" s="10"/>
      <c r="P39" s="10"/>
      <c r="Q39" s="14"/>
      <c r="R39" s="28">
        <f t="shared" si="0"/>
        <v>22.671221919693053</v>
      </c>
      <c r="S39" s="29">
        <f t="shared" si="1"/>
        <v>347.3721785391647</v>
      </c>
      <c r="T39" s="29">
        <f t="shared" si="2"/>
        <v>-0.2757958791423789</v>
      </c>
      <c r="U39" s="29">
        <f t="shared" si="3"/>
        <v>-1.8244557589915757</v>
      </c>
      <c r="V39" s="22">
        <f>ACOS(COS(T39/180*PI())*COS(U39/180*PI()))/PI()*180</f>
        <v>1.845176542570679</v>
      </c>
      <c r="W39" s="23">
        <f>10*LOG(10^(J39/10)-1)-10*LOG(10^($J$28/10)-1)</f>
        <v>-2.5324026600588923</v>
      </c>
    </row>
    <row r="40" spans="1:23" ht="12.75">
      <c r="A40" s="9" t="s">
        <v>17</v>
      </c>
      <c r="B40" s="10" t="s">
        <v>18</v>
      </c>
      <c r="C40" s="11">
        <v>39256.54447916667</v>
      </c>
      <c r="D40" s="12"/>
      <c r="E40" s="10">
        <v>2302</v>
      </c>
      <c r="F40" s="10">
        <v>290</v>
      </c>
      <c r="G40" s="10" t="s">
        <v>19</v>
      </c>
      <c r="H40" s="10">
        <v>636</v>
      </c>
      <c r="I40" s="10">
        <v>96</v>
      </c>
      <c r="J40" s="13">
        <v>4.27</v>
      </c>
      <c r="K40" s="26">
        <v>226.8</v>
      </c>
      <c r="L40" s="10">
        <v>2.51</v>
      </c>
      <c r="M40" s="10"/>
      <c r="N40" s="10"/>
      <c r="O40" s="10"/>
      <c r="P40" s="10"/>
      <c r="Q40" s="14"/>
      <c r="R40" s="28">
        <f t="shared" si="0"/>
        <v>22.655183212505676</v>
      </c>
      <c r="S40" s="29">
        <f t="shared" si="1"/>
        <v>347.274328755028</v>
      </c>
      <c r="T40" s="29">
        <f t="shared" si="2"/>
        <v>-0.291834586329756</v>
      </c>
      <c r="U40" s="29">
        <f t="shared" si="3"/>
        <v>-1.9223055431282319</v>
      </c>
      <c r="V40" s="22">
        <f>ACOS(COS(T40/180*PI())*COS(U40/180*PI()))/PI()*180</f>
        <v>1.9443235503660328</v>
      </c>
      <c r="W40" s="23">
        <f>10*LOG(10^(J40/10)-1)-10*LOG(10^($J$28/10)-1)</f>
        <v>-2.878770854513198</v>
      </c>
    </row>
    <row r="41" spans="1:23" ht="12.75">
      <c r="A41" s="9" t="s">
        <v>17</v>
      </c>
      <c r="B41" s="10" t="s">
        <v>18</v>
      </c>
      <c r="C41" s="11">
        <v>39256.544756944444</v>
      </c>
      <c r="D41" s="12"/>
      <c r="E41" s="10">
        <v>2302</v>
      </c>
      <c r="F41" s="10">
        <v>290</v>
      </c>
      <c r="G41" s="10" t="s">
        <v>19</v>
      </c>
      <c r="H41" s="10">
        <v>636</v>
      </c>
      <c r="I41" s="10">
        <v>96</v>
      </c>
      <c r="J41" s="13">
        <v>4.04</v>
      </c>
      <c r="K41" s="26">
        <v>255.8</v>
      </c>
      <c r="L41" s="10">
        <v>2.75</v>
      </c>
      <c r="M41" s="10"/>
      <c r="N41" s="10"/>
      <c r="O41" s="10"/>
      <c r="P41" s="10"/>
      <c r="Q41" s="14"/>
      <c r="R41" s="28">
        <f t="shared" si="0"/>
        <v>22.63902279723716</v>
      </c>
      <c r="S41" s="29">
        <f t="shared" si="1"/>
        <v>347.1765140429834</v>
      </c>
      <c r="T41" s="29">
        <f t="shared" si="2"/>
        <v>-0.30799500159827176</v>
      </c>
      <c r="U41" s="29">
        <f t="shared" si="3"/>
        <v>-2.0201202551728557</v>
      </c>
      <c r="V41" s="22">
        <f>ACOS(COS(T41/180*PI())*COS(U41/180*PI()))/PI()*180</f>
        <v>2.04345478431759</v>
      </c>
      <c r="W41" s="23">
        <f>10*LOG(10^(J41/10)-1)-10*LOG(10^($J$28/10)-1)</f>
        <v>-3.252299185788968</v>
      </c>
    </row>
    <row r="42" spans="1:23" ht="12.75">
      <c r="A42" s="9" t="s">
        <v>17</v>
      </c>
      <c r="B42" s="10" t="s">
        <v>18</v>
      </c>
      <c r="C42" s="11">
        <v>39256.54503472222</v>
      </c>
      <c r="D42" s="12"/>
      <c r="E42" s="10">
        <v>2302</v>
      </c>
      <c r="F42" s="10">
        <v>290</v>
      </c>
      <c r="G42" s="10" t="s">
        <v>19</v>
      </c>
      <c r="H42" s="10">
        <v>636</v>
      </c>
      <c r="I42" s="10">
        <v>96</v>
      </c>
      <c r="J42" s="13">
        <v>3.87</v>
      </c>
      <c r="K42" s="26">
        <v>279.6</v>
      </c>
      <c r="L42" s="10">
        <v>2.93</v>
      </c>
      <c r="M42" s="10"/>
      <c r="N42" s="10"/>
      <c r="O42" s="10"/>
      <c r="P42" s="10"/>
      <c r="Q42" s="14"/>
      <c r="R42" s="28">
        <f t="shared" si="0"/>
        <v>22.62274076576172</v>
      </c>
      <c r="S42" s="29">
        <f t="shared" si="1"/>
        <v>347.0787346400168</v>
      </c>
      <c r="T42" s="29">
        <f t="shared" si="2"/>
        <v>-0.32427703307371303</v>
      </c>
      <c r="U42" s="29">
        <f t="shared" si="3"/>
        <v>-2.117899658139436</v>
      </c>
      <c r="V42" s="22">
        <f>ACOS(COS(T42/180*PI())*COS(U42/180*PI()))/PI()*180</f>
        <v>2.1425701057738915</v>
      </c>
      <c r="W42" s="23">
        <f>10*LOG(10^(J42/10)-1)-10*LOG(10^($J$28/10)-1)</f>
        <v>-3.5367294303290153</v>
      </c>
    </row>
    <row r="43" spans="1:23" ht="12.75">
      <c r="A43" s="9" t="s">
        <v>17</v>
      </c>
      <c r="B43" s="10" t="s">
        <v>18</v>
      </c>
      <c r="C43" s="11">
        <v>39256.545335648145</v>
      </c>
      <c r="D43" s="12"/>
      <c r="E43" s="10">
        <v>2302</v>
      </c>
      <c r="F43" s="10">
        <v>290</v>
      </c>
      <c r="G43" s="10" t="s">
        <v>19</v>
      </c>
      <c r="H43" s="10">
        <v>636</v>
      </c>
      <c r="I43" s="10">
        <v>96</v>
      </c>
      <c r="J43" s="13">
        <v>3.53</v>
      </c>
      <c r="K43" s="26">
        <v>334.5</v>
      </c>
      <c r="L43" s="10">
        <v>3.33</v>
      </c>
      <c r="M43" s="10"/>
      <c r="N43" s="10"/>
      <c r="O43" s="10"/>
      <c r="P43" s="10"/>
      <c r="Q43" s="14"/>
      <c r="R43" s="28">
        <f t="shared" si="0"/>
        <v>22.60496476510184</v>
      </c>
      <c r="S43" s="29">
        <f t="shared" si="1"/>
        <v>346.9728470727048</v>
      </c>
      <c r="T43" s="29">
        <f t="shared" si="2"/>
        <v>-0.34205303373359186</v>
      </c>
      <c r="U43" s="29">
        <f t="shared" si="3"/>
        <v>-2.223787225451474</v>
      </c>
      <c r="V43" s="22">
        <f>ACOS(COS(T43/180*PI())*COS(U43/180*PI()))/PI()*180</f>
        <v>2.2499269201615295</v>
      </c>
      <c r="W43" s="23">
        <f>10*LOG(10^(J43/10)-1)-10*LOG(10^($J$28/10)-1)</f>
        <v>-4.1299431573512875</v>
      </c>
    </row>
    <row r="44" spans="1:23" ht="12.75">
      <c r="A44" s="9" t="s">
        <v>17</v>
      </c>
      <c r="B44" s="10" t="s">
        <v>18</v>
      </c>
      <c r="C44" s="11">
        <v>39256.54570601852</v>
      </c>
      <c r="D44" s="12"/>
      <c r="E44" s="10">
        <v>2302</v>
      </c>
      <c r="F44" s="10">
        <v>290</v>
      </c>
      <c r="G44" s="10" t="s">
        <v>19</v>
      </c>
      <c r="H44" s="10">
        <v>636</v>
      </c>
      <c r="I44" s="10">
        <v>96</v>
      </c>
      <c r="J44" s="13">
        <v>3.21</v>
      </c>
      <c r="K44" s="26">
        <v>397.6</v>
      </c>
      <c r="L44" s="10">
        <v>3.75</v>
      </c>
      <c r="M44" s="10"/>
      <c r="N44" s="10"/>
      <c r="O44" s="10"/>
      <c r="P44" s="10"/>
      <c r="Q44" s="14"/>
      <c r="R44" s="28">
        <f t="shared" si="0"/>
        <v>22.582890997313157</v>
      </c>
      <c r="S44" s="29">
        <f t="shared" si="1"/>
        <v>346.8425816224907</v>
      </c>
      <c r="T44" s="29">
        <f t="shared" si="2"/>
        <v>-0.36412680152227495</v>
      </c>
      <c r="U44" s="29">
        <f t="shared" si="3"/>
        <v>-2.354052675665571</v>
      </c>
      <c r="V44" s="22">
        <f>ACOS(COS(T44/180*PI())*COS(U44/180*PI()))/PI()*180</f>
        <v>2.382032265366754</v>
      </c>
      <c r="W44" s="23">
        <f>10*LOG(10^(J44/10)-1)-10*LOG(10^($J$28/10)-1)</f>
        <v>-4.723127277786207</v>
      </c>
    </row>
    <row r="45" spans="1:23" ht="12.75">
      <c r="A45" s="9" t="s">
        <v>17</v>
      </c>
      <c r="B45" s="10" t="s">
        <v>18</v>
      </c>
      <c r="C45" s="11">
        <v>39256.54603009259</v>
      </c>
      <c r="D45" s="12"/>
      <c r="E45" s="10">
        <v>2302</v>
      </c>
      <c r="F45" s="10">
        <v>290</v>
      </c>
      <c r="G45" s="10" t="s">
        <v>19</v>
      </c>
      <c r="H45" s="10">
        <v>636</v>
      </c>
      <c r="I45" s="10">
        <v>96</v>
      </c>
      <c r="J45" s="13">
        <v>3.05</v>
      </c>
      <c r="K45" s="26">
        <v>434.3</v>
      </c>
      <c r="L45" s="10">
        <v>3.97</v>
      </c>
      <c r="M45" s="10"/>
      <c r="N45" s="10"/>
      <c r="O45" s="10"/>
      <c r="P45" s="10"/>
      <c r="Q45" s="14"/>
      <c r="R45" s="28">
        <f t="shared" si="0"/>
        <v>22.563399550381675</v>
      </c>
      <c r="S45" s="29">
        <f t="shared" si="1"/>
        <v>346.72865199885433</v>
      </c>
      <c r="T45" s="29">
        <f t="shared" si="2"/>
        <v>-0.38361824845375736</v>
      </c>
      <c r="U45" s="29">
        <f t="shared" si="3"/>
        <v>-2.467982299301923</v>
      </c>
      <c r="V45" s="22">
        <f>ACOS(COS(T45/180*PI())*COS(U45/180*PI()))/PI()*180</f>
        <v>2.497600561144981</v>
      </c>
      <c r="W45" s="23">
        <f>10*LOG(10^(J45/10)-1)-10*LOG(10^($J$28/10)-1)</f>
        <v>-5.034706437637024</v>
      </c>
    </row>
    <row r="46" spans="1:23" ht="12.75">
      <c r="A46" s="9" t="s">
        <v>17</v>
      </c>
      <c r="B46" s="10" t="s">
        <v>18</v>
      </c>
      <c r="C46" s="11">
        <v>39256.5462962963</v>
      </c>
      <c r="D46" s="12"/>
      <c r="E46" s="10">
        <v>2302</v>
      </c>
      <c r="F46" s="10">
        <v>290</v>
      </c>
      <c r="G46" s="10" t="s">
        <v>19</v>
      </c>
      <c r="H46" s="10">
        <v>636</v>
      </c>
      <c r="I46" s="10">
        <v>96</v>
      </c>
      <c r="J46" s="13">
        <v>2.75</v>
      </c>
      <c r="K46" s="26">
        <v>515.1</v>
      </c>
      <c r="L46" s="10">
        <v>4.43</v>
      </c>
      <c r="M46" s="10"/>
      <c r="N46" s="10"/>
      <c r="O46" s="10"/>
      <c r="P46" s="10"/>
      <c r="Q46" s="14"/>
      <c r="R46" s="28">
        <f t="shared" si="0"/>
        <v>22.547265315742706</v>
      </c>
      <c r="S46" s="29">
        <f t="shared" si="1"/>
        <v>346.6351039825072</v>
      </c>
      <c r="T46" s="29">
        <f t="shared" si="2"/>
        <v>-0.39975248309272615</v>
      </c>
      <c r="U46" s="29">
        <f t="shared" si="3"/>
        <v>-2.5615303156490654</v>
      </c>
      <c r="V46" s="22">
        <f>ACOS(COS(T46/180*PI())*COS(U46/180*PI()))/PI()*180</f>
        <v>2.5925148262336264</v>
      </c>
      <c r="W46" s="23">
        <f>10*LOG(10^(J46/10)-1)-10*LOG(10^($J$28/10)-1)</f>
        <v>-5.65094855741248</v>
      </c>
    </row>
    <row r="47" spans="1:23" ht="12.75">
      <c r="A47" s="9" t="s">
        <v>17</v>
      </c>
      <c r="B47" s="10" t="s">
        <v>18</v>
      </c>
      <c r="C47" s="11">
        <v>39256.54659722222</v>
      </c>
      <c r="D47" s="12"/>
      <c r="E47" s="10">
        <v>2302</v>
      </c>
      <c r="F47" s="10">
        <v>290</v>
      </c>
      <c r="G47" s="10" t="s">
        <v>19</v>
      </c>
      <c r="H47" s="10">
        <v>636</v>
      </c>
      <c r="I47" s="10">
        <v>96</v>
      </c>
      <c r="J47" s="13">
        <v>2.55</v>
      </c>
      <c r="K47" s="26">
        <v>580</v>
      </c>
      <c r="L47" s="10">
        <v>4.77</v>
      </c>
      <c r="M47" s="10"/>
      <c r="N47" s="10"/>
      <c r="O47" s="10"/>
      <c r="P47" s="10"/>
      <c r="Q47" s="14"/>
      <c r="R47" s="28">
        <f t="shared" si="0"/>
        <v>22.528892699578805</v>
      </c>
      <c r="S47" s="29">
        <f t="shared" si="1"/>
        <v>346.52939454611754</v>
      </c>
      <c r="T47" s="29">
        <f t="shared" si="2"/>
        <v>-0.41812509925662766</v>
      </c>
      <c r="U47" s="29">
        <f t="shared" si="3"/>
        <v>-2.6672397520387108</v>
      </c>
      <c r="V47" s="22">
        <f>ACOS(COS(T47/180*PI())*COS(U47/180*PI()))/PI()*180</f>
        <v>2.6997907667937646</v>
      </c>
      <c r="W47" s="23">
        <f>10*LOG(10^(J47/10)-1)-10*LOG(10^($J$28/10)-1)</f>
        <v>-6.088980801551792</v>
      </c>
    </row>
    <row r="48" spans="1:23" ht="12.75">
      <c r="A48" s="9" t="s">
        <v>17</v>
      </c>
      <c r="B48" s="10" t="s">
        <v>18</v>
      </c>
      <c r="C48" s="11">
        <v>39256.54715277778</v>
      </c>
      <c r="D48" s="12"/>
      <c r="E48" s="10">
        <v>2302</v>
      </c>
      <c r="F48" s="10">
        <v>290</v>
      </c>
      <c r="G48" s="10" t="s">
        <v>19</v>
      </c>
      <c r="H48" s="10">
        <v>636</v>
      </c>
      <c r="I48" s="10">
        <v>96</v>
      </c>
      <c r="J48" s="13">
        <v>2.05</v>
      </c>
      <c r="K48" s="26">
        <v>799.2</v>
      </c>
      <c r="L48" s="10">
        <v>5.75</v>
      </c>
      <c r="M48" s="10"/>
      <c r="N48" s="10"/>
      <c r="O48" s="10"/>
      <c r="P48" s="10"/>
      <c r="Q48" s="14"/>
      <c r="R48" s="28">
        <f t="shared" si="0"/>
        <v>22.49460105488201</v>
      </c>
      <c r="S48" s="29">
        <f t="shared" si="1"/>
        <v>346.3343525279346</v>
      </c>
      <c r="T48" s="29">
        <f t="shared" si="2"/>
        <v>-0.452416743953421</v>
      </c>
      <c r="U48" s="29">
        <f t="shared" si="3"/>
        <v>-2.8622817702216707</v>
      </c>
      <c r="V48" s="22">
        <f>ACOS(COS(T48/180*PI())*COS(U48/180*PI()))/PI()*180</f>
        <v>2.897786663008273</v>
      </c>
      <c r="W48" s="23">
        <f>10*LOG(10^(J48/10)-1)-10*LOG(10^($J$28/10)-1)</f>
        <v>-7.308806778242444</v>
      </c>
    </row>
    <row r="49" spans="1:23" ht="12.75">
      <c r="A49" s="9" t="s">
        <v>17</v>
      </c>
      <c r="B49" s="10" t="s">
        <v>18</v>
      </c>
      <c r="C49" s="11">
        <v>39256.547430555554</v>
      </c>
      <c r="D49" s="12"/>
      <c r="E49" s="10">
        <v>2302</v>
      </c>
      <c r="F49" s="10">
        <v>290</v>
      </c>
      <c r="G49" s="10" t="s">
        <v>19</v>
      </c>
      <c r="H49" s="10">
        <v>636</v>
      </c>
      <c r="I49" s="10">
        <v>96</v>
      </c>
      <c r="J49" s="13">
        <v>1.83</v>
      </c>
      <c r="K49" s="26">
        <v>934.4</v>
      </c>
      <c r="L49" s="10">
        <v>6.26</v>
      </c>
      <c r="M49" s="10"/>
      <c r="N49" s="10"/>
      <c r="O49" s="10"/>
      <c r="P49" s="10"/>
      <c r="Q49" s="14"/>
      <c r="R49" s="28">
        <f t="shared" si="0"/>
        <v>22.477273985781338</v>
      </c>
      <c r="S49" s="29">
        <f t="shared" si="1"/>
        <v>346.2368873825219</v>
      </c>
      <c r="T49" s="29">
        <f t="shared" si="2"/>
        <v>-0.4697438130540945</v>
      </c>
      <c r="U49" s="29">
        <f t="shared" si="3"/>
        <v>-2.959746915634355</v>
      </c>
      <c r="V49" s="22">
        <f>ACOS(COS(T49/180*PI())*COS(U49/180*PI()))/PI()*180</f>
        <v>2.9967590399966206</v>
      </c>
      <c r="W49" s="23">
        <f>10*LOG(10^(J49/10)-1)-10*LOG(10^($J$28/10)-1)</f>
        <v>-7.919996825764334</v>
      </c>
    </row>
    <row r="50" spans="1:23" ht="12.75">
      <c r="A50" s="9" t="s">
        <v>17</v>
      </c>
      <c r="B50" s="10" t="s">
        <v>18</v>
      </c>
      <c r="C50" s="11">
        <v>39256.54773148148</v>
      </c>
      <c r="D50" s="12"/>
      <c r="E50" s="10">
        <v>2302</v>
      </c>
      <c r="F50" s="10">
        <v>290</v>
      </c>
      <c r="G50" s="10" t="s">
        <v>19</v>
      </c>
      <c r="H50" s="10">
        <v>636</v>
      </c>
      <c r="I50" s="10">
        <v>96</v>
      </c>
      <c r="J50" s="13">
        <v>1.84</v>
      </c>
      <c r="K50" s="26">
        <v>927.6</v>
      </c>
      <c r="L50" s="10">
        <v>6.23</v>
      </c>
      <c r="M50" s="10"/>
      <c r="N50" s="10"/>
      <c r="O50" s="10"/>
      <c r="P50" s="10"/>
      <c r="Q50" s="14"/>
      <c r="R50" s="28">
        <f t="shared" si="0"/>
        <v>22.458366789391434</v>
      </c>
      <c r="S50" s="29">
        <f t="shared" si="1"/>
        <v>346.1313425208431</v>
      </c>
      <c r="T50" s="29">
        <f t="shared" si="2"/>
        <v>-0.4886510094439984</v>
      </c>
      <c r="U50" s="29">
        <f t="shared" si="3"/>
        <v>-3.0652917773131776</v>
      </c>
      <c r="V50" s="22">
        <f>ACOS(COS(T50/180*PI())*COS(U50/180*PI()))/PI()*180</f>
        <v>3.103959670081528</v>
      </c>
      <c r="W50" s="23">
        <f>10*LOG(10^(J50/10)-1)-10*LOG(10^($J$28/10)-1)</f>
        <v>-7.890978432576155</v>
      </c>
    </row>
    <row r="51" spans="1:23" ht="12.75">
      <c r="A51" s="9" t="s">
        <v>17</v>
      </c>
      <c r="B51" s="10" t="s">
        <v>18</v>
      </c>
      <c r="C51" s="11">
        <v>39256.54804398148</v>
      </c>
      <c r="D51" s="12"/>
      <c r="E51" s="10">
        <v>2302</v>
      </c>
      <c r="F51" s="10">
        <v>290</v>
      </c>
      <c r="G51" s="10" t="s">
        <v>19</v>
      </c>
      <c r="H51" s="10">
        <v>636</v>
      </c>
      <c r="I51" s="10">
        <v>96</v>
      </c>
      <c r="J51" s="13">
        <v>1.46</v>
      </c>
      <c r="K51" s="26">
        <v>1255</v>
      </c>
      <c r="L51" s="10">
        <v>7.27</v>
      </c>
      <c r="M51" s="10"/>
      <c r="N51" s="10"/>
      <c r="O51" s="10"/>
      <c r="P51" s="10"/>
      <c r="Q51" s="14"/>
      <c r="R51" s="28">
        <f t="shared" si="0"/>
        <v>22.438582593523293</v>
      </c>
      <c r="S51" s="29">
        <f t="shared" si="1"/>
        <v>346.0217851941129</v>
      </c>
      <c r="T51" s="29">
        <f t="shared" si="2"/>
        <v>-0.5084352053121393</v>
      </c>
      <c r="U51" s="29">
        <f t="shared" si="3"/>
        <v>-3.1748491040433464</v>
      </c>
      <c r="V51" s="22">
        <f>ACOS(COS(T51/180*PI())*COS(U51/180*PI()))/PI()*180</f>
        <v>3.215261818206259</v>
      </c>
      <c r="W51" s="23">
        <f>10*LOG(10^(J51/10)-1)-10*LOG(10^($J$28/10)-1)</f>
        <v>-9.097629888216439</v>
      </c>
    </row>
    <row r="52" spans="1:23" ht="12.75">
      <c r="A52" s="9" t="s">
        <v>17</v>
      </c>
      <c r="B52" s="10" t="s">
        <v>18</v>
      </c>
      <c r="C52" s="11">
        <v>39256.548414351855</v>
      </c>
      <c r="D52" s="12"/>
      <c r="E52" s="10">
        <v>2302</v>
      </c>
      <c r="F52" s="10">
        <v>290</v>
      </c>
      <c r="G52" s="10" t="s">
        <v>19</v>
      </c>
      <c r="H52" s="10">
        <v>636</v>
      </c>
      <c r="I52" s="10">
        <v>96</v>
      </c>
      <c r="J52" s="13">
        <v>1.19</v>
      </c>
      <c r="K52" s="26">
        <v>1617</v>
      </c>
      <c r="L52" s="10">
        <v>8.18</v>
      </c>
      <c r="M52" s="10"/>
      <c r="N52" s="10"/>
      <c r="O52" s="10"/>
      <c r="P52" s="10"/>
      <c r="Q52" s="14"/>
      <c r="R52" s="28">
        <f t="shared" si="0"/>
        <v>22.414937209896166</v>
      </c>
      <c r="S52" s="29">
        <f t="shared" si="1"/>
        <v>345.89200186049743</v>
      </c>
      <c r="T52" s="29">
        <f t="shared" si="2"/>
        <v>-0.5320805889392659</v>
      </c>
      <c r="U52" s="29">
        <f t="shared" si="3"/>
        <v>-3.3046324376588245</v>
      </c>
      <c r="V52" s="22">
        <f>ACOS(COS(T52/180*PI())*COS(U52/180*PI()))/PI()*180</f>
        <v>3.347146739895624</v>
      </c>
      <c r="W52" s="23">
        <f>10*LOG(10^(J52/10)-1)-10*LOG(10^($J$28/10)-1)</f>
        <v>-10.12754267833483</v>
      </c>
    </row>
    <row r="53" spans="1:23" ht="12.75">
      <c r="A53" s="9" t="s">
        <v>17</v>
      </c>
      <c r="B53" s="10" t="s">
        <v>18</v>
      </c>
      <c r="C53" s="11">
        <v>39256.54871527778</v>
      </c>
      <c r="D53" s="12"/>
      <c r="E53" s="10">
        <v>2302</v>
      </c>
      <c r="F53" s="10">
        <v>290</v>
      </c>
      <c r="G53" s="10" t="s">
        <v>19</v>
      </c>
      <c r="H53" s="10">
        <v>636</v>
      </c>
      <c r="I53" s="10">
        <v>96</v>
      </c>
      <c r="J53" s="13">
        <v>1</v>
      </c>
      <c r="K53" s="26">
        <v>1990</v>
      </c>
      <c r="L53" s="10">
        <v>8.95</v>
      </c>
      <c r="M53" s="10"/>
      <c r="N53" s="10"/>
      <c r="O53" s="10"/>
      <c r="P53" s="10"/>
      <c r="Q53" s="14"/>
      <c r="R53" s="28">
        <f t="shared" si="0"/>
        <v>22.39556778234048</v>
      </c>
      <c r="S53" s="29">
        <f t="shared" si="1"/>
        <v>345.78660308164945</v>
      </c>
      <c r="T53" s="29">
        <f t="shared" si="2"/>
        <v>-0.5514500164949538</v>
      </c>
      <c r="U53" s="29">
        <f t="shared" si="3"/>
        <v>-3.410031216506809</v>
      </c>
      <c r="V53" s="22">
        <f>ACOS(COS(T53/180*PI())*COS(U53/180*PI()))/PI()*180</f>
        <v>3.454280080560032</v>
      </c>
      <c r="W53" s="23">
        <f>10*LOG(10^(J53/10)-1)-10*LOG(10^($J$28/10)-1)</f>
        <v>-10.982000144171302</v>
      </c>
    </row>
    <row r="54" spans="1:23" ht="12.75">
      <c r="A54" s="9" t="s">
        <v>17</v>
      </c>
      <c r="B54" s="10" t="s">
        <v>18</v>
      </c>
      <c r="C54" s="11">
        <v>39256.54938657407</v>
      </c>
      <c r="D54" s="12"/>
      <c r="E54" s="10">
        <v>2302</v>
      </c>
      <c r="F54" s="10">
        <v>290</v>
      </c>
      <c r="G54" s="10" t="s">
        <v>19</v>
      </c>
      <c r="H54" s="10">
        <v>636</v>
      </c>
      <c r="I54" s="10">
        <v>96</v>
      </c>
      <c r="J54" s="13">
        <v>0.68</v>
      </c>
      <c r="K54" s="26">
        <v>3090</v>
      </c>
      <c r="L54" s="10">
        <v>10.66</v>
      </c>
      <c r="M54" s="10"/>
      <c r="N54" s="10"/>
      <c r="O54" s="10"/>
      <c r="P54" s="10"/>
      <c r="Q54" s="14"/>
      <c r="R54" s="28">
        <f t="shared" si="0"/>
        <v>22.35185072520615</v>
      </c>
      <c r="S54" s="29">
        <f t="shared" si="1"/>
        <v>345.55164638027844</v>
      </c>
      <c r="T54" s="29">
        <f t="shared" si="2"/>
        <v>-0.595167073629284</v>
      </c>
      <c r="U54" s="29">
        <f t="shared" si="3"/>
        <v>-3.6449879178778133</v>
      </c>
      <c r="V54" s="22">
        <f>ACOS(COS(T54/180*PI())*COS(U54/180*PI()))/PI()*180</f>
        <v>3.693194115062222</v>
      </c>
      <c r="W54" s="23">
        <f>10*LOG(10^(J54/10)-1)-10*LOG(10^($J$28/10)-1)</f>
        <v>-12.822065478352867</v>
      </c>
    </row>
    <row r="55" spans="1:23" ht="12.75">
      <c r="A55" s="15" t="s">
        <v>17</v>
      </c>
      <c r="B55" s="16" t="s">
        <v>18</v>
      </c>
      <c r="C55" s="17">
        <v>39256.5496875</v>
      </c>
      <c r="D55" s="18"/>
      <c r="E55" s="16">
        <v>2302</v>
      </c>
      <c r="F55" s="16">
        <v>290</v>
      </c>
      <c r="G55" s="16" t="s">
        <v>19</v>
      </c>
      <c r="H55" s="16">
        <v>636</v>
      </c>
      <c r="I55" s="16">
        <v>96</v>
      </c>
      <c r="J55" s="19">
        <v>0.58</v>
      </c>
      <c r="K55" s="27">
        <v>3683</v>
      </c>
      <c r="L55" s="16">
        <v>11.37</v>
      </c>
      <c r="M55" s="16"/>
      <c r="N55" s="16"/>
      <c r="O55" s="16"/>
      <c r="P55" s="16"/>
      <c r="Q55" s="20"/>
      <c r="R55" s="30">
        <f t="shared" si="0"/>
        <v>22.332025843177817</v>
      </c>
      <c r="S55" s="31">
        <f t="shared" si="1"/>
        <v>345.4463949710157</v>
      </c>
      <c r="T55" s="31">
        <f t="shared" si="2"/>
        <v>-0.6149919556576151</v>
      </c>
      <c r="U55" s="31">
        <f t="shared" si="3"/>
        <v>-3.750239327140548</v>
      </c>
      <c r="V55" s="24">
        <f>ACOS(COS(T55/180*PI())*COS(U55/180*PI()))/PI()*180</f>
        <v>3.800259180346469</v>
      </c>
      <c r="W55" s="25">
        <f>10*LOG(10^(J55/10)-1)-10*LOG(10^($J$28/10)-1)</f>
        <v>-13.564083100534871</v>
      </c>
    </row>
  </sheetData>
  <printOptions horizontalCentered="1"/>
  <pageMargins left="0.7480314960629921" right="0.7480314960629921" top="0.7874015748031497" bottom="0.3937007874015748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</cp:lastModifiedBy>
  <cp:lastPrinted>2007-10-17T20:53:04Z</cp:lastPrinted>
  <dcterms:created xsi:type="dcterms:W3CDTF">2007-06-23T03:48:31Z</dcterms:created>
  <dcterms:modified xsi:type="dcterms:W3CDTF">2007-10-17T23:48:33Z</dcterms:modified>
  <cp:category/>
  <cp:version/>
  <cp:contentType/>
  <cp:contentStatus/>
</cp:coreProperties>
</file>