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1"/>
  </bookViews>
  <sheets>
    <sheet name="BB-6801" sheetId="1" r:id="rId1"/>
    <sheet name="OD-6924" sheetId="2" r:id="rId2"/>
  </sheets>
  <definedNames>
    <definedName name="_xlfn.BITAND" hidden="1">#NAME?</definedName>
    <definedName name="_xlfn.BITRSHIFT" hidden="1">#NAME?</definedName>
  </definedNames>
  <calcPr fullCalcOnLoad="1"/>
</workbook>
</file>

<file path=xl/sharedStrings.xml><?xml version="1.0" encoding="utf-8"?>
<sst xmlns="http://schemas.openxmlformats.org/spreadsheetml/2006/main" count="48" uniqueCount="25">
  <si>
    <t>Rx</t>
  </si>
  <si>
    <t>IF</t>
  </si>
  <si>
    <t>LO</t>
  </si>
  <si>
    <t>N</t>
  </si>
  <si>
    <t>Hex</t>
  </si>
  <si>
    <t>Corrected</t>
  </si>
  <si>
    <t>Cal error</t>
  </si>
  <si>
    <t>Error (ppm)</t>
  </si>
  <si>
    <t>Magic</t>
  </si>
  <si>
    <t>L</t>
  </si>
  <si>
    <t>H</t>
  </si>
  <si>
    <t>JSON</t>
  </si>
  <si>
    <t>L&amp;H</t>
  </si>
  <si>
    <t>Oscillator (MHz)</t>
  </si>
  <si>
    <t>2000</t>
  </si>
  <si>
    <t>2100</t>
  </si>
  <si>
    <t>Phase</t>
  </si>
  <si>
    <t>JSON c/w phase</t>
  </si>
  <si>
    <t>Fword (Hex)</t>
  </si>
  <si>
    <t>F reg</t>
  </si>
  <si>
    <t>Prefix</t>
  </si>
  <si>
    <t>Suffix</t>
  </si>
  <si>
    <t>For calibration:</t>
  </si>
  <si>
    <t>PllLdr config for AD9833 in Codan 6924</t>
  </si>
  <si>
    <t>PllLdr config for AD9833 in Codan 6801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</si>
</sst>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dd/mm/yyyy\ hh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7.8515625" style="0" customWidth="1"/>
    <col min="2" max="2" width="9.57421875" style="0" customWidth="1"/>
    <col min="3" max="3" width="12.7109375" style="0" customWidth="1"/>
    <col min="4" max="4" width="12.00390625" style="0" bestFit="1" customWidth="1"/>
    <col min="5" max="5" width="11.140625" style="0" bestFit="1" customWidth="1"/>
    <col min="6" max="6" width="11.8515625" style="0" bestFit="1" customWidth="1"/>
    <col min="7" max="7" width="8.28125" style="0" bestFit="1" customWidth="1"/>
    <col min="8" max="8" width="14.140625" style="0" customWidth="1"/>
    <col min="9" max="9" width="10.00390625" style="0" customWidth="1"/>
    <col min="10" max="11" width="14.140625" style="0" customWidth="1"/>
    <col min="12" max="12" width="22.57421875" style="0" bestFit="1" customWidth="1"/>
    <col min="13" max="13" width="26.8515625" style="0" bestFit="1" customWidth="1"/>
    <col min="14" max="14" width="29.140625" style="0" customWidth="1"/>
    <col min="16" max="16" width="14.140625" style="0" customWidth="1"/>
    <col min="21" max="21" width="10.00390625" style="0" bestFit="1" customWidth="1"/>
  </cols>
  <sheetData>
    <row r="1" ht="31.5">
      <c r="A1" s="4" t="s">
        <v>24</v>
      </c>
    </row>
    <row r="4" spans="1:2" ht="15">
      <c r="A4" t="s">
        <v>13</v>
      </c>
      <c r="B4">
        <v>25</v>
      </c>
    </row>
    <row r="5" spans="1:12" ht="15">
      <c r="A5" t="s">
        <v>6</v>
      </c>
      <c r="B5" s="5">
        <f>-32/5405000</f>
        <v>-5.9204440333024975E-06</v>
      </c>
      <c r="D5" s="1"/>
      <c r="E5" s="1"/>
      <c r="F5" s="1"/>
      <c r="G5" s="1" t="s">
        <v>20</v>
      </c>
      <c r="H5" s="3" t="s">
        <v>15</v>
      </c>
      <c r="I5" s="1"/>
      <c r="J5" s="1"/>
      <c r="K5" s="1"/>
      <c r="L5" s="1"/>
    </row>
    <row r="6" spans="7:10" ht="15">
      <c r="G6" t="s">
        <v>21</v>
      </c>
      <c r="H6" s="3" t="s">
        <v>14</v>
      </c>
      <c r="J6" s="1"/>
    </row>
    <row r="7" spans="1:10" ht="15">
      <c r="A7" t="s">
        <v>5</v>
      </c>
      <c r="B7">
        <f>B4*(1+B5)</f>
        <v>24.99985198889917</v>
      </c>
      <c r="J7" s="1"/>
    </row>
    <row r="8" spans="1:2" ht="15">
      <c r="A8" t="s">
        <v>8</v>
      </c>
      <c r="B8">
        <f>1/(B7*1000000/2^28)</f>
        <v>10.737481810660118</v>
      </c>
    </row>
    <row r="11" spans="8:13" ht="15">
      <c r="H11" s="6" t="s">
        <v>4</v>
      </c>
      <c r="I11" s="6"/>
      <c r="J11" s="6"/>
      <c r="K11" s="6"/>
      <c r="L11" s="6"/>
      <c r="M11" s="6"/>
    </row>
    <row r="12" spans="1:13" ht="15">
      <c r="A12" t="s">
        <v>0</v>
      </c>
      <c r="B12" t="s">
        <v>1</v>
      </c>
      <c r="C12" t="s">
        <v>2</v>
      </c>
      <c r="D12" t="s">
        <v>3</v>
      </c>
      <c r="E12" t="s">
        <v>7</v>
      </c>
      <c r="F12" t="s">
        <v>18</v>
      </c>
      <c r="G12" t="s">
        <v>19</v>
      </c>
      <c r="H12" t="s">
        <v>10</v>
      </c>
      <c r="I12" t="s">
        <v>9</v>
      </c>
      <c r="J12" t="s">
        <v>12</v>
      </c>
      <c r="K12" t="s">
        <v>16</v>
      </c>
      <c r="L12" t="s">
        <v>11</v>
      </c>
      <c r="M12" t="s">
        <v>17</v>
      </c>
    </row>
    <row r="13" spans="1:13" ht="15">
      <c r="A13" s="2">
        <v>10.13</v>
      </c>
      <c r="B13">
        <v>-1.65</v>
      </c>
      <c r="C13" s="2">
        <f>A13+B13</f>
        <v>8.48</v>
      </c>
      <c r="D13">
        <f>ROUND(C13*1000000*$B$8,0)</f>
        <v>91053846</v>
      </c>
      <c r="E13" s="2">
        <f>(ROUND(C13*1000000*$B$8,0)/(C13*1000000*$B$8)-1)*1000000</f>
        <v>0.0026973292488463585</v>
      </c>
      <c r="F13" t="str">
        <f>RIGHT("0000000"&amp;DEC2HEX(D13),8)</f>
        <v>056D5F16</v>
      </c>
      <c r="G13">
        <v>1</v>
      </c>
      <c r="H13" t="str">
        <f>RIGHT("0000000"&amp;DEC2HEX((D13/2^14)+G13*2^14),4)</f>
        <v>55B5</v>
      </c>
      <c r="I13" t="str">
        <f>RIGHT("0000000"&amp;DEC2HEX(D13-INT(D13/2^14)*2^14+G13*2^14),4)</f>
        <v>5F16</v>
      </c>
      <c r="J13" t="str">
        <f>I13&amp;H13</f>
        <v>5F1655B5</v>
      </c>
      <c r="K13" t="str">
        <f>DEC2HEX((G13-1)*2^13+HEX2DEC("c000"))</f>
        <v>C000</v>
      </c>
      <c r="L13" t="str">
        <f aca="true" t="shared" si="0" ref="L13:L20">" ["""&amp;$H$5&amp;J13&amp;$H$6&amp;"""],"</f>
        <v> ["21005F1655B52000"],</v>
      </c>
      <c r="M13" t="str">
        <f aca="true" t="shared" si="1" ref="M13:M20">" ["""&amp;$H$5&amp;J13&amp;K13&amp;$H$6&amp;"""],"</f>
        <v> ["21005F1655B5C0002000"],</v>
      </c>
    </row>
    <row r="14" spans="1:13" ht="15">
      <c r="A14" s="2">
        <v>3.65</v>
      </c>
      <c r="B14">
        <v>-1.65</v>
      </c>
      <c r="C14" s="2">
        <f aca="true" t="shared" si="2" ref="C14:C20">A14+B14</f>
        <v>2</v>
      </c>
      <c r="D14">
        <f>ROUND(C14*1000000*$B$8,0)</f>
        <v>21474964</v>
      </c>
      <c r="E14" s="2">
        <f>(ROUND(C14*1000000*$B$8,0)/(C14*1000000*$B$8)-1)*1000000</f>
        <v>0.017633546178785764</v>
      </c>
      <c r="F14" t="str">
        <f>RIGHT("0000000"&amp;DEC2HEX(D14),8)</f>
        <v>0147AE94</v>
      </c>
      <c r="G14">
        <v>1</v>
      </c>
      <c r="H14" t="str">
        <f aca="true" t="shared" si="3" ref="H14:H20">RIGHT("0000000"&amp;DEC2HEX((D14/2^14)+G14*2^14),4)</f>
        <v>451E</v>
      </c>
      <c r="I14" t="str">
        <f aca="true" t="shared" si="4" ref="I14:I20">RIGHT("0000000"&amp;DEC2HEX(D14-INT(D14/2^14)*2^14+G14*2^14),4)</f>
        <v>6E94</v>
      </c>
      <c r="J14" t="str">
        <f aca="true" t="shared" si="5" ref="J14:J20">I14&amp;H14</f>
        <v>6E94451E</v>
      </c>
      <c r="K14" t="str">
        <f aca="true" t="shared" si="6" ref="K14:K20">DEC2HEX((G14-1)*2^13+HEX2DEC("c000"))</f>
        <v>C000</v>
      </c>
      <c r="L14" t="str">
        <f t="shared" si="0"/>
        <v> ["21006E94451E2000"],</v>
      </c>
      <c r="M14" t="str">
        <f t="shared" si="1"/>
        <v> ["21006E94451EC0002000"],</v>
      </c>
    </row>
    <row r="15" spans="1:13" ht="15">
      <c r="A15" s="2">
        <v>3.67</v>
      </c>
      <c r="B15">
        <v>-1.65</v>
      </c>
      <c r="C15" s="2">
        <f t="shared" si="2"/>
        <v>2.02</v>
      </c>
      <c r="D15">
        <f aca="true" t="shared" si="7" ref="D15:D20">ROUND(C15*1000000*$B$8,0)</f>
        <v>21689713</v>
      </c>
      <c r="E15" s="2">
        <f aca="true" t="shared" si="8" ref="E15:E20">(ROUND(C15*1000000*$B$8,0)/(C15*1000000*$B$8)-1)*1000000</f>
        <v>-0.011873528937833555</v>
      </c>
      <c r="F15" t="str">
        <f aca="true" t="shared" si="9" ref="F15:F20">RIGHT("0000000"&amp;DEC2HEX(D15),8)</f>
        <v>014AF571</v>
      </c>
      <c r="G15">
        <v>1</v>
      </c>
      <c r="H15" t="str">
        <f t="shared" si="3"/>
        <v>452B</v>
      </c>
      <c r="I15" t="str">
        <f t="shared" si="4"/>
        <v>7571</v>
      </c>
      <c r="J15" t="str">
        <f t="shared" si="5"/>
        <v>7571452B</v>
      </c>
      <c r="K15" t="str">
        <f t="shared" si="6"/>
        <v>C000</v>
      </c>
      <c r="L15" t="str">
        <f t="shared" si="0"/>
        <v> ["21007571452B2000"],</v>
      </c>
      <c r="M15" t="str">
        <f t="shared" si="1"/>
        <v> ["21007571452BC0002000"],</v>
      </c>
    </row>
    <row r="16" spans="1:13" ht="15">
      <c r="A16" s="2">
        <v>7.045</v>
      </c>
      <c r="B16">
        <v>-1.65</v>
      </c>
      <c r="C16" s="2">
        <f t="shared" si="2"/>
        <v>5.395</v>
      </c>
      <c r="D16">
        <f t="shared" si="7"/>
        <v>57928714</v>
      </c>
      <c r="E16" s="2">
        <f t="shared" si="8"/>
        <v>-0.0063614623568852835</v>
      </c>
      <c r="F16" t="str">
        <f t="shared" si="9"/>
        <v>0373EC0A</v>
      </c>
      <c r="G16">
        <v>1</v>
      </c>
      <c r="H16" t="str">
        <f t="shared" si="3"/>
        <v>4DCF</v>
      </c>
      <c r="I16" t="str">
        <f t="shared" si="4"/>
        <v>6C0A</v>
      </c>
      <c r="J16" t="str">
        <f t="shared" si="5"/>
        <v>6C0A4DCF</v>
      </c>
      <c r="K16" t="str">
        <f t="shared" si="6"/>
        <v>C000</v>
      </c>
      <c r="L16" t="str">
        <f t="shared" si="0"/>
        <v> ["21006C0A4DCF2000"],</v>
      </c>
      <c r="M16" t="str">
        <f t="shared" si="1"/>
        <v> ["21006C0A4DCFC0002000"],</v>
      </c>
    </row>
    <row r="17" spans="1:13" ht="15">
      <c r="A17" s="2">
        <v>7.06</v>
      </c>
      <c r="B17">
        <v>-1.65</v>
      </c>
      <c r="C17" s="2">
        <f t="shared" si="2"/>
        <v>5.41</v>
      </c>
      <c r="D17">
        <f t="shared" si="7"/>
        <v>58089777</v>
      </c>
      <c r="E17" s="2">
        <f t="shared" si="8"/>
        <v>0.006960411802481303</v>
      </c>
      <c r="F17" t="str">
        <f t="shared" si="9"/>
        <v>03766131</v>
      </c>
      <c r="G17">
        <v>1</v>
      </c>
      <c r="H17" t="str">
        <f t="shared" si="3"/>
        <v>4DD9</v>
      </c>
      <c r="I17" t="str">
        <f t="shared" si="4"/>
        <v>6131</v>
      </c>
      <c r="J17" t="str">
        <f t="shared" si="5"/>
        <v>61314DD9</v>
      </c>
      <c r="K17" t="str">
        <f t="shared" si="6"/>
        <v>C000</v>
      </c>
      <c r="L17" t="str">
        <f t="shared" si="0"/>
        <v> ["210061314DD92000"],</v>
      </c>
      <c r="M17" t="str">
        <f t="shared" si="1"/>
        <v> ["210061314DD9C0002000"],</v>
      </c>
    </row>
    <row r="18" spans="1:13" ht="15">
      <c r="A18" s="2">
        <v>7.09</v>
      </c>
      <c r="B18">
        <v>-1.65</v>
      </c>
      <c r="C18" s="2">
        <f t="shared" si="2"/>
        <v>5.4399999999999995</v>
      </c>
      <c r="D18">
        <f t="shared" si="7"/>
        <v>58411901</v>
      </c>
      <c r="E18" s="2">
        <f t="shared" si="8"/>
        <v>-0.0008558362907251649</v>
      </c>
      <c r="F18" t="str">
        <f t="shared" si="9"/>
        <v>037B4B7D</v>
      </c>
      <c r="G18">
        <v>1</v>
      </c>
      <c r="H18" t="str">
        <f t="shared" si="3"/>
        <v>4DED</v>
      </c>
      <c r="I18" t="str">
        <f t="shared" si="4"/>
        <v>4B7D</v>
      </c>
      <c r="J18" t="str">
        <f t="shared" si="5"/>
        <v>4B7D4DED</v>
      </c>
      <c r="K18" t="str">
        <f t="shared" si="6"/>
        <v>C000</v>
      </c>
      <c r="L18" t="str">
        <f t="shared" si="0"/>
        <v> ["21004B7D4DED2000"],</v>
      </c>
      <c r="M18" t="str">
        <f t="shared" si="1"/>
        <v> ["21004B7D4DEDC0002000"],</v>
      </c>
    </row>
    <row r="19" spans="1:13" ht="15">
      <c r="A19" s="2">
        <v>7.135</v>
      </c>
      <c r="B19">
        <v>-1.65</v>
      </c>
      <c r="C19" s="2">
        <f t="shared" si="2"/>
        <v>5.484999999999999</v>
      </c>
      <c r="D19">
        <f t="shared" si="7"/>
        <v>58895088</v>
      </c>
      <c r="E19" s="2">
        <f t="shared" si="8"/>
        <v>0.004559451038943507</v>
      </c>
      <c r="F19" t="str">
        <f t="shared" si="9"/>
        <v>0382AAF0</v>
      </c>
      <c r="G19">
        <v>1</v>
      </c>
      <c r="H19" t="str">
        <f t="shared" si="3"/>
        <v>4E0A</v>
      </c>
      <c r="I19" t="str">
        <f t="shared" si="4"/>
        <v>6AF0</v>
      </c>
      <c r="J19" t="str">
        <f t="shared" si="5"/>
        <v>6AF04E0A</v>
      </c>
      <c r="K19" t="str">
        <f t="shared" si="6"/>
        <v>C000</v>
      </c>
      <c r="L19" t="str">
        <f t="shared" si="0"/>
        <v> ["21006AF04E0A2000"],</v>
      </c>
      <c r="M19" t="str">
        <f t="shared" si="1"/>
        <v> ["21006AF04E0AC0002000"],</v>
      </c>
    </row>
    <row r="20" spans="1:13" ht="15">
      <c r="A20" s="2">
        <v>10.12</v>
      </c>
      <c r="B20">
        <v>-1.65</v>
      </c>
      <c r="C20" s="2">
        <f t="shared" si="2"/>
        <v>8.469999999999999</v>
      </c>
      <c r="D20">
        <f t="shared" si="7"/>
        <v>90946471</v>
      </c>
      <c r="E20" s="2">
        <f t="shared" si="8"/>
        <v>0.0007005089841527479</v>
      </c>
      <c r="F20" t="str">
        <f t="shared" si="9"/>
        <v>056BBBA7</v>
      </c>
      <c r="G20">
        <v>1</v>
      </c>
      <c r="H20" t="str">
        <f t="shared" si="3"/>
        <v>55AE</v>
      </c>
      <c r="I20" t="str">
        <f t="shared" si="4"/>
        <v>7BA7</v>
      </c>
      <c r="J20" t="str">
        <f t="shared" si="5"/>
        <v>7BA755AE</v>
      </c>
      <c r="K20" t="str">
        <f t="shared" si="6"/>
        <v>C000</v>
      </c>
      <c r="L20" t="str">
        <f t="shared" si="0"/>
        <v> ["21007BA755AE2000"],</v>
      </c>
      <c r="M20" t="str">
        <f t="shared" si="1"/>
        <v> ["21007BA755AEC0002000"],</v>
      </c>
    </row>
    <row r="24" ht="15">
      <c r="A24" t="s">
        <v>22</v>
      </c>
    </row>
    <row r="25" spans="1:13" ht="15">
      <c r="A25" s="2">
        <v>10</v>
      </c>
      <c r="B25">
        <v>0</v>
      </c>
      <c r="C25" s="2">
        <f>A25+B25</f>
        <v>10</v>
      </c>
      <c r="D25">
        <f>ROUND(C25*1000000*$B$8,0)</f>
        <v>107374818</v>
      </c>
      <c r="E25" s="2">
        <f>(ROUND(C25*1000000*$B$8,0)/(C25*1000000*$B$8)-1)*1000000</f>
        <v>-0.0009927949573551587</v>
      </c>
      <c r="F25" t="str">
        <f>RIGHT("0000000"&amp;DEC2HEX(D25),8)</f>
        <v>066668E2</v>
      </c>
      <c r="G25">
        <v>1</v>
      </c>
      <c r="H25" t="str">
        <f>RIGHT("0000000"&amp;DEC2HEX((D25/2^14)+G25*2^14),4)</f>
        <v>5999</v>
      </c>
      <c r="I25" t="str">
        <f>RIGHT("0000000"&amp;DEC2HEX(D25-INT(D25/2^14)*2^14+G25*2^14),4)</f>
        <v>68E2</v>
      </c>
      <c r="J25" t="str">
        <f>I25&amp;H25</f>
        <v>68E25999</v>
      </c>
      <c r="K25" t="str">
        <f>DEC2HEX((G25-1)*2^13+HEX2DEC("c000"))</f>
        <v>C000</v>
      </c>
      <c r="L25" t="str">
        <f>" ["""&amp;$H$5&amp;J25&amp;$H$6&amp;"""],"</f>
        <v> ["210068E259992000"],</v>
      </c>
      <c r="M25" t="str">
        <f>" ["""&amp;$H$5&amp;J25&amp;K25&amp;$H$6&amp;"""],"</f>
        <v> ["210068E25999C0002000"],</v>
      </c>
    </row>
  </sheetData>
  <sheetProtection/>
  <mergeCells count="1">
    <mergeCell ref="H11:M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1" max="1" width="17.8515625" style="0" customWidth="1"/>
    <col min="2" max="2" width="9.57421875" style="0" customWidth="1"/>
    <col min="3" max="3" width="12.7109375" style="0" customWidth="1"/>
    <col min="4" max="4" width="12.00390625" style="0" bestFit="1" customWidth="1"/>
    <col min="5" max="5" width="11.140625" style="0" bestFit="1" customWidth="1"/>
    <col min="6" max="6" width="11.8515625" style="0" bestFit="1" customWidth="1"/>
    <col min="7" max="7" width="8.28125" style="0" bestFit="1" customWidth="1"/>
    <col min="8" max="8" width="14.140625" style="0" customWidth="1"/>
    <col min="9" max="9" width="10.00390625" style="0" customWidth="1"/>
    <col min="10" max="11" width="14.140625" style="0" customWidth="1"/>
    <col min="12" max="12" width="22.57421875" style="0" bestFit="1" customWidth="1"/>
    <col min="13" max="13" width="26.8515625" style="0" bestFit="1" customWidth="1"/>
    <col min="14" max="14" width="29.140625" style="0" customWidth="1"/>
    <col min="16" max="16" width="14.140625" style="0" customWidth="1"/>
    <col min="21" max="21" width="10.00390625" style="0" bestFit="1" customWidth="1"/>
  </cols>
  <sheetData>
    <row r="1" ht="31.5">
      <c r="A1" s="4" t="s">
        <v>23</v>
      </c>
    </row>
    <row r="4" spans="1:2" ht="15">
      <c r="A4" t="s">
        <v>13</v>
      </c>
      <c r="B4">
        <v>25</v>
      </c>
    </row>
    <row r="5" spans="1:12" ht="15">
      <c r="A5" t="s">
        <v>6</v>
      </c>
      <c r="B5" s="5">
        <v>0</v>
      </c>
      <c r="D5" s="1"/>
      <c r="E5" s="1"/>
      <c r="F5" s="1"/>
      <c r="G5" s="1" t="s">
        <v>20</v>
      </c>
      <c r="H5" s="3" t="s">
        <v>15</v>
      </c>
      <c r="I5" s="1"/>
      <c r="J5" s="1"/>
      <c r="K5" s="1"/>
      <c r="L5" s="1"/>
    </row>
    <row r="6" spans="7:10" ht="15">
      <c r="G6" t="s">
        <v>21</v>
      </c>
      <c r="H6" s="3" t="s">
        <v>14</v>
      </c>
      <c r="J6" s="1"/>
    </row>
    <row r="7" spans="1:10" ht="15">
      <c r="A7" t="s">
        <v>5</v>
      </c>
      <c r="B7">
        <f>B4*(1+B5)</f>
        <v>25</v>
      </c>
      <c r="J7" s="1"/>
    </row>
    <row r="8" spans="1:2" ht="15">
      <c r="A8" t="s">
        <v>8</v>
      </c>
      <c r="B8">
        <f>1/(B7*1000000/2^28)</f>
        <v>10.73741824</v>
      </c>
    </row>
    <row r="11" spans="8:13" ht="15">
      <c r="H11" s="6" t="s">
        <v>4</v>
      </c>
      <c r="I11" s="6"/>
      <c r="J11" s="6"/>
      <c r="K11" s="6"/>
      <c r="L11" s="6"/>
      <c r="M11" s="6"/>
    </row>
    <row r="12" spans="1:13" ht="15">
      <c r="A12" t="s">
        <v>0</v>
      </c>
      <c r="B12" t="s">
        <v>1</v>
      </c>
      <c r="C12" t="s">
        <v>2</v>
      </c>
      <c r="D12" t="s">
        <v>3</v>
      </c>
      <c r="E12" t="s">
        <v>7</v>
      </c>
      <c r="F12" t="s">
        <v>18</v>
      </c>
      <c r="G12" t="s">
        <v>19</v>
      </c>
      <c r="H12" t="s">
        <v>10</v>
      </c>
      <c r="I12" t="s">
        <v>9</v>
      </c>
      <c r="J12" t="s">
        <v>12</v>
      </c>
      <c r="K12" t="s">
        <v>16</v>
      </c>
      <c r="L12" t="s">
        <v>11</v>
      </c>
      <c r="M12" t="s">
        <v>17</v>
      </c>
    </row>
    <row r="13" spans="1:13" ht="15">
      <c r="A13" s="2">
        <v>3.65</v>
      </c>
      <c r="B13">
        <v>-1.65</v>
      </c>
      <c r="C13" s="2">
        <f aca="true" t="shared" si="0" ref="C13:C22">A13+B13</f>
        <v>2</v>
      </c>
      <c r="D13">
        <f>ROUND(C13*1000000*$B$8,0)</f>
        <v>21474836</v>
      </c>
      <c r="E13" s="2">
        <f>(ROUND(C13*1000000*$B$8,0)/(C13*1000000*$B$8)-1)*1000000</f>
        <v>-0.022351741790771484</v>
      </c>
      <c r="F13" t="str">
        <f>RIGHT("0000000"&amp;DEC2HEX(D13),8)</f>
        <v>0147AE14</v>
      </c>
      <c r="G13">
        <v>1</v>
      </c>
      <c r="H13" t="str">
        <f aca="true" t="shared" si="1" ref="H13:H22">RIGHT("0000000"&amp;DEC2HEX((D13/2^14)+G13*2^14),4)</f>
        <v>451E</v>
      </c>
      <c r="I13" t="str">
        <f aca="true" t="shared" si="2" ref="I13:I22">RIGHT("0000000"&amp;DEC2HEX(D13-INT(D13/2^14)*2^14+G13*2^14),4)</f>
        <v>6E14</v>
      </c>
      <c r="J13" t="str">
        <f aca="true" t="shared" si="3" ref="J13:J22">I13&amp;H13</f>
        <v>6E14451E</v>
      </c>
      <c r="K13" t="str">
        <f aca="true" t="shared" si="4" ref="K13:K22">DEC2HEX((G13-1)*2^13+HEX2DEC("c000"))</f>
        <v>C000</v>
      </c>
      <c r="L13" t="str">
        <f aca="true" t="shared" si="5" ref="L13:L22">" ["""&amp;$H$5&amp;J13&amp;$H$6&amp;"""],"</f>
        <v> ["21006E14451E2000"],</v>
      </c>
      <c r="M13" t="str">
        <f aca="true" t="shared" si="6" ref="M13:M22">" ["""&amp;$H$5&amp;J13&amp;K13&amp;$H$6&amp;"""],"</f>
        <v> ["21006E14451EC0002000"],</v>
      </c>
    </row>
    <row r="14" spans="1:13" ht="15">
      <c r="A14" s="2">
        <v>3.66</v>
      </c>
      <c r="B14">
        <v>-1.65</v>
      </c>
      <c r="C14" s="2">
        <f t="shared" si="0"/>
        <v>2.0100000000000002</v>
      </c>
      <c r="D14">
        <f aca="true" t="shared" si="7" ref="D14:D22">ROUND(C14*1000000*$B$8,0)</f>
        <v>21582211</v>
      </c>
      <c r="E14" s="2">
        <f aca="true" t="shared" si="8" ref="E14:E22">(ROUND(C14*1000000*$B$8,0)/(C14*1000000*$B$8)-1)*1000000</f>
        <v>0.0156425123964965</v>
      </c>
      <c r="F14" t="str">
        <f aca="true" t="shared" si="9" ref="F14:F22">RIGHT("0000000"&amp;DEC2HEX(D14),8)</f>
        <v>01495183</v>
      </c>
      <c r="G14">
        <v>1</v>
      </c>
      <c r="H14" t="str">
        <f t="shared" si="1"/>
        <v>4525</v>
      </c>
      <c r="I14" t="str">
        <f t="shared" si="2"/>
        <v>5183</v>
      </c>
      <c r="J14" t="str">
        <f t="shared" si="3"/>
        <v>51834525</v>
      </c>
      <c r="K14" t="str">
        <f t="shared" si="4"/>
        <v>C000</v>
      </c>
      <c r="L14" t="str">
        <f t="shared" si="5"/>
        <v> ["2100518345252000"],</v>
      </c>
      <c r="M14" t="str">
        <f t="shared" si="6"/>
        <v> ["210051834525C0002000"],</v>
      </c>
    </row>
    <row r="15" spans="1:13" ht="15">
      <c r="A15" s="2">
        <v>3.67</v>
      </c>
      <c r="B15">
        <v>-1.65</v>
      </c>
      <c r="C15" s="2">
        <f t="shared" si="0"/>
        <v>2.02</v>
      </c>
      <c r="D15">
        <f t="shared" si="7"/>
        <v>21689585</v>
      </c>
      <c r="E15" s="2">
        <f t="shared" si="8"/>
        <v>0.007155508185974213</v>
      </c>
      <c r="F15" t="str">
        <f t="shared" si="9"/>
        <v>014AF4F1</v>
      </c>
      <c r="G15">
        <v>1</v>
      </c>
      <c r="H15" t="str">
        <f t="shared" si="1"/>
        <v>452B</v>
      </c>
      <c r="I15" t="str">
        <f t="shared" si="2"/>
        <v>74F1</v>
      </c>
      <c r="J15" t="str">
        <f t="shared" si="3"/>
        <v>74F1452B</v>
      </c>
      <c r="K15" t="str">
        <f t="shared" si="4"/>
        <v>C000</v>
      </c>
      <c r="L15" t="str">
        <f t="shared" si="5"/>
        <v> ["210074F1452B2000"],</v>
      </c>
      <c r="M15" t="str">
        <f t="shared" si="6"/>
        <v> ["210074F1452BC0002000"],</v>
      </c>
    </row>
    <row r="16" spans="1:13" ht="15">
      <c r="A16" s="2">
        <v>7.045</v>
      </c>
      <c r="B16">
        <v>-1.65</v>
      </c>
      <c r="C16" s="2">
        <f t="shared" si="0"/>
        <v>5.395</v>
      </c>
      <c r="D16">
        <f t="shared" si="7"/>
        <v>57928371</v>
      </c>
      <c r="E16" s="2">
        <f t="shared" si="8"/>
        <v>-0.006987940226466094</v>
      </c>
      <c r="F16" t="str">
        <f t="shared" si="9"/>
        <v>0373EAB3</v>
      </c>
      <c r="G16">
        <v>1</v>
      </c>
      <c r="H16" t="str">
        <f t="shared" si="1"/>
        <v>4DCF</v>
      </c>
      <c r="I16" t="str">
        <f t="shared" si="2"/>
        <v>6AB3</v>
      </c>
      <c r="J16" t="str">
        <f t="shared" si="3"/>
        <v>6AB34DCF</v>
      </c>
      <c r="K16" t="str">
        <f t="shared" si="4"/>
        <v>C000</v>
      </c>
      <c r="L16" t="str">
        <f t="shared" si="5"/>
        <v> ["21006AB34DCF2000"],</v>
      </c>
      <c r="M16" t="str">
        <f t="shared" si="6"/>
        <v> ["21006AB34DCFC0002000"],</v>
      </c>
    </row>
    <row r="17" spans="1:13" ht="15">
      <c r="A17" s="2">
        <v>7.06</v>
      </c>
      <c r="B17">
        <v>-1.65</v>
      </c>
      <c r="C17" s="2">
        <f>A17+B17</f>
        <v>5.41</v>
      </c>
      <c r="D17">
        <f>ROUND(C17*1000000*$B$8,0)</f>
        <v>58089433</v>
      </c>
      <c r="E17" s="2">
        <f>(ROUND(C17*1000000*$B$8,0)/(C17*1000000*$B$8)-1)*1000000</f>
        <v>0.005536290981211778</v>
      </c>
      <c r="F17" t="str">
        <f>RIGHT("0000000"&amp;DEC2HEX(D17),8)</f>
        <v>03765FD9</v>
      </c>
      <c r="G17">
        <v>1</v>
      </c>
      <c r="H17" t="str">
        <f>RIGHT("0000000"&amp;DEC2HEX((D17/2^14)+G17*2^14),4)</f>
        <v>4DD9</v>
      </c>
      <c r="I17" t="str">
        <f>RIGHT("0000000"&amp;DEC2HEX(D17-INT(D17/2^14)*2^14+G17*2^14),4)</f>
        <v>5FD9</v>
      </c>
      <c r="J17" t="str">
        <f>I17&amp;H17</f>
        <v>5FD94DD9</v>
      </c>
      <c r="K17" t="str">
        <f>DEC2HEX((G17-1)*2^13+HEX2DEC("c000"))</f>
        <v>C000</v>
      </c>
      <c r="L17" t="str">
        <f>" ["""&amp;$H$5&amp;J17&amp;$H$6&amp;"""],"</f>
        <v> ["21005FD94DD92000"],</v>
      </c>
      <c r="M17" t="str">
        <f>" ["""&amp;$H$5&amp;J17&amp;K17&amp;$H$6&amp;"""],"</f>
        <v> ["21005FD94DD9C0002000"],</v>
      </c>
    </row>
    <row r="18" spans="1:13" ht="15">
      <c r="A18" s="2">
        <v>7.075</v>
      </c>
      <c r="B18">
        <v>-1.65</v>
      </c>
      <c r="C18" s="2">
        <f>A18+B18</f>
        <v>5.425000000000001</v>
      </c>
      <c r="D18">
        <f>ROUND(C18*1000000*$B$8,0)</f>
        <v>58250494</v>
      </c>
      <c r="E18" s="2">
        <f>(ROUND(C18*1000000*$B$8,0)/(C18*1000000*$B$8)-1)*1000000</f>
        <v>0.0008240270688020246</v>
      </c>
      <c r="F18" t="str">
        <f>RIGHT("0000000"&amp;DEC2HEX(D18),8)</f>
        <v>0378D4FE</v>
      </c>
      <c r="G18">
        <v>1</v>
      </c>
      <c r="H18" t="str">
        <f>RIGHT("0000000"&amp;DEC2HEX((D18/2^14)+G18*2^14),4)</f>
        <v>4DE3</v>
      </c>
      <c r="I18" t="str">
        <f>RIGHT("0000000"&amp;DEC2HEX(D18-INT(D18/2^14)*2^14+G18*2^14),4)</f>
        <v>54FE</v>
      </c>
      <c r="J18" t="str">
        <f>I18&amp;H18</f>
        <v>54FE4DE3</v>
      </c>
      <c r="K18" t="str">
        <f>DEC2HEX((G18-1)*2^13+HEX2DEC("c000"))</f>
        <v>C000</v>
      </c>
      <c r="L18" t="str">
        <f>" ["""&amp;$H$5&amp;J18&amp;$H$6&amp;"""],"</f>
        <v> ["210054FE4DE32000"],</v>
      </c>
      <c r="M18" t="str">
        <f>" ["""&amp;$H$5&amp;J18&amp;K18&amp;$H$6&amp;"""],"</f>
        <v> ["210054FE4DE3C0002000"],</v>
      </c>
    </row>
    <row r="19" spans="1:13" ht="15">
      <c r="A19" s="2">
        <v>7.09</v>
      </c>
      <c r="B19">
        <v>-1.65</v>
      </c>
      <c r="C19" s="2">
        <f>A19+B19</f>
        <v>5.4399999999999995</v>
      </c>
      <c r="D19">
        <f>ROUND(C19*1000000*$B$8,0)</f>
        <v>58411555</v>
      </c>
      <c r="E19" s="2">
        <f>(ROUND(C19*1000000*$B$8,0)/(C19*1000000*$B$8)-1)*1000000</f>
        <v>-0.0038622492981588152</v>
      </c>
      <c r="F19" t="str">
        <f>RIGHT("0000000"&amp;DEC2HEX(D19),8)</f>
        <v>037B4A23</v>
      </c>
      <c r="G19">
        <v>1</v>
      </c>
      <c r="H19" t="str">
        <f>RIGHT("0000000"&amp;DEC2HEX((D19/2^14)+G19*2^14),4)</f>
        <v>4DED</v>
      </c>
      <c r="I19" t="str">
        <f>RIGHT("0000000"&amp;DEC2HEX(D19-INT(D19/2^14)*2^14+G19*2^14),4)</f>
        <v>4A23</v>
      </c>
      <c r="J19" t="str">
        <f>I19&amp;H19</f>
        <v>4A234DED</v>
      </c>
      <c r="K19" t="str">
        <f>DEC2HEX((G19-1)*2^13+HEX2DEC("c000"))</f>
        <v>C000</v>
      </c>
      <c r="L19" t="str">
        <f>" ["""&amp;$H$5&amp;J19&amp;$H$6&amp;"""],"</f>
        <v> ["21004A234DED2000"],</v>
      </c>
      <c r="M19" t="str">
        <f>" ["""&amp;$H$5&amp;J19&amp;K19&amp;$H$6&amp;"""],"</f>
        <v> ["21004A234DEDC0002000"],</v>
      </c>
    </row>
    <row r="20" spans="1:13" ht="15">
      <c r="A20" s="2">
        <v>10.12</v>
      </c>
      <c r="B20">
        <v>-1.65</v>
      </c>
      <c r="C20" s="2">
        <f t="shared" si="0"/>
        <v>8.469999999999999</v>
      </c>
      <c r="D20">
        <f t="shared" si="7"/>
        <v>90945932</v>
      </c>
      <c r="E20" s="2">
        <f t="shared" si="8"/>
        <v>-0.005418603898910135</v>
      </c>
      <c r="F20" t="str">
        <f t="shared" si="9"/>
        <v>056BB98C</v>
      </c>
      <c r="G20">
        <v>1</v>
      </c>
      <c r="H20" t="str">
        <f t="shared" si="1"/>
        <v>55AE</v>
      </c>
      <c r="I20" t="str">
        <f t="shared" si="2"/>
        <v>798C</v>
      </c>
      <c r="J20" t="str">
        <f t="shared" si="3"/>
        <v>798C55AE</v>
      </c>
      <c r="K20" t="str">
        <f t="shared" si="4"/>
        <v>C000</v>
      </c>
      <c r="L20" t="str">
        <f t="shared" si="5"/>
        <v> ["2100798C55AE2000"],</v>
      </c>
      <c r="M20" t="str">
        <f t="shared" si="6"/>
        <v> ["2100798C55AEC0002000"],</v>
      </c>
    </row>
    <row r="21" spans="1:13" ht="15">
      <c r="A21" s="2">
        <v>10.125</v>
      </c>
      <c r="B21">
        <v>-1.65</v>
      </c>
      <c r="C21" s="2">
        <f t="shared" si="0"/>
        <v>8.475</v>
      </c>
      <c r="D21">
        <f t="shared" si="7"/>
        <v>90999620</v>
      </c>
      <c r="E21" s="2">
        <f t="shared" si="8"/>
        <v>0.004571447664858397</v>
      </c>
      <c r="F21" t="str">
        <f t="shared" si="9"/>
        <v>056C8B44</v>
      </c>
      <c r="G21">
        <v>1</v>
      </c>
      <c r="H21" t="str">
        <f t="shared" si="1"/>
        <v>55B2</v>
      </c>
      <c r="I21" t="str">
        <f t="shared" si="2"/>
        <v>4B44</v>
      </c>
      <c r="J21" t="str">
        <f t="shared" si="3"/>
        <v>4B4455B2</v>
      </c>
      <c r="K21" t="str">
        <f t="shared" si="4"/>
        <v>C000</v>
      </c>
      <c r="L21" t="str">
        <f t="shared" si="5"/>
        <v> ["21004B4455B22000"],</v>
      </c>
      <c r="M21" t="str">
        <f t="shared" si="6"/>
        <v> ["21004B4455B2C0002000"],</v>
      </c>
    </row>
    <row r="22" spans="1:13" ht="15">
      <c r="A22" s="2">
        <v>10.13</v>
      </c>
      <c r="B22">
        <v>-1.65</v>
      </c>
      <c r="C22" s="2">
        <f t="shared" si="0"/>
        <v>8.48</v>
      </c>
      <c r="D22">
        <f t="shared" si="7"/>
        <v>91053307</v>
      </c>
      <c r="E22" s="2">
        <f t="shared" si="8"/>
        <v>0.0035671412490501098</v>
      </c>
      <c r="F22" t="str">
        <f t="shared" si="9"/>
        <v>056D5CFB</v>
      </c>
      <c r="G22">
        <v>1</v>
      </c>
      <c r="H22" t="str">
        <f t="shared" si="1"/>
        <v>55B5</v>
      </c>
      <c r="I22" t="str">
        <f t="shared" si="2"/>
        <v>5CFB</v>
      </c>
      <c r="J22" t="str">
        <f t="shared" si="3"/>
        <v>5CFB55B5</v>
      </c>
      <c r="K22" t="str">
        <f t="shared" si="4"/>
        <v>C000</v>
      </c>
      <c r="L22" t="str">
        <f t="shared" si="5"/>
        <v> ["21005CFB55B52000"],</v>
      </c>
      <c r="M22" t="str">
        <f t="shared" si="6"/>
        <v> ["21005CFB55B5C0002000"],</v>
      </c>
    </row>
    <row r="26" ht="15">
      <c r="A26" t="s">
        <v>22</v>
      </c>
    </row>
    <row r="27" spans="1:13" ht="15">
      <c r="A27" s="2">
        <v>10</v>
      </c>
      <c r="B27">
        <v>0</v>
      </c>
      <c r="C27" s="2">
        <f>A27+B27</f>
        <v>10</v>
      </c>
      <c r="D27">
        <f>ROUND(C27*1000000*$B$8,0)</f>
        <v>107374182</v>
      </c>
      <c r="E27" s="2">
        <f>(ROUND(C27*1000000*$B$8,0)/(C27*1000000*$B$8)-1)*1000000</f>
        <v>-0.003725290298461914</v>
      </c>
      <c r="F27" t="str">
        <f>RIGHT("0000000"&amp;DEC2HEX(D27),8)</f>
        <v>06666666</v>
      </c>
      <c r="G27">
        <v>1</v>
      </c>
      <c r="H27" t="str">
        <f>RIGHT("0000000"&amp;DEC2HEX((D27/2^14)+G27*2^14),4)</f>
        <v>5999</v>
      </c>
      <c r="I27" t="str">
        <f>RIGHT("0000000"&amp;DEC2HEX(D27-INT(D27/2^14)*2^14+G27*2^14),4)</f>
        <v>6666</v>
      </c>
      <c r="J27" t="str">
        <f>I27&amp;H27</f>
        <v>66665999</v>
      </c>
      <c r="K27" t="str">
        <f>DEC2HEX((G27-1)*2^13+HEX2DEC("c000"))</f>
        <v>C000</v>
      </c>
      <c r="L27" t="str">
        <f>" ["""&amp;$H$5&amp;J27&amp;$H$6&amp;"""],"</f>
        <v> ["2100666659992000"],</v>
      </c>
      <c r="M27" t="str">
        <f>" ["""&amp;$H$5&amp;J27&amp;K27&amp;$H$6&amp;"""],"</f>
        <v> ["210066665999C0002000"],</v>
      </c>
    </row>
  </sheetData>
  <sheetProtection/>
  <mergeCells count="1">
    <mergeCell ref="H11:M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</dc:creator>
  <cp:keywords/>
  <dc:description/>
  <cp:lastModifiedBy>owen</cp:lastModifiedBy>
  <dcterms:created xsi:type="dcterms:W3CDTF">2011-12-05T23:54:49Z</dcterms:created>
  <dcterms:modified xsi:type="dcterms:W3CDTF">2020-07-26T20:17:53Z</dcterms:modified>
  <cp:category/>
  <cp:version/>
  <cp:contentType/>
  <cp:contentStatus/>
</cp:coreProperties>
</file>