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9450" activeTab="0"/>
  </bookViews>
  <sheets>
    <sheet name="2302" sheetId="1" r:id="rId1"/>
  </sheets>
  <definedNames>
    <definedName name="elements" localSheetId="0">'2302'!$A$9:$D$20</definedName>
    <definedName name="elements">#REF!</definedName>
  </definedNames>
  <calcPr fullCalcOnLoad="1"/>
</workbook>
</file>

<file path=xl/sharedStrings.xml><?xml version="1.0" encoding="utf-8"?>
<sst xmlns="http://schemas.openxmlformats.org/spreadsheetml/2006/main" count="50" uniqueCount="45">
  <si>
    <t>Gain</t>
  </si>
  <si>
    <t>Element</t>
  </si>
  <si>
    <t>(dB)</t>
  </si>
  <si>
    <t>Noise Figure</t>
  </si>
  <si>
    <t>Scenario</t>
  </si>
  <si>
    <t>Date</t>
  </si>
  <si>
    <t>Designer</t>
  </si>
  <si>
    <t>Owen Duffy</t>
  </si>
  <si>
    <t>#</t>
  </si>
  <si>
    <t>Antenna feed losses</t>
  </si>
  <si>
    <t>Antenna gain (wrt isotropic)</t>
  </si>
  <si>
    <t>Antenna spillover noise</t>
  </si>
  <si>
    <t>Sky noise</t>
  </si>
  <si>
    <t>G/T (dB)</t>
  </si>
  <si>
    <t>Rx Noise Figure at antenna connector (dB)</t>
  </si>
  <si>
    <t>Antenna total noise</t>
  </si>
  <si>
    <t>dB</t>
  </si>
  <si>
    <t>LNA</t>
  </si>
  <si>
    <t>G/T worksheet</t>
  </si>
  <si>
    <t>Line</t>
  </si>
  <si>
    <t>K</t>
  </si>
  <si>
    <t>Solar Flux (SFU)</t>
  </si>
  <si>
    <t>Frequency (GHz)</t>
  </si>
  <si>
    <t>Wavelength (m)</t>
  </si>
  <si>
    <t>Sun noise rise from G/T</t>
  </si>
  <si>
    <t>Contribution</t>
  </si>
  <si>
    <t>Input areas are yellow</t>
  </si>
  <si>
    <t>30m RG58C/U Line</t>
  </si>
  <si>
    <t>IC910</t>
  </si>
  <si>
    <t>Switching</t>
  </si>
  <si>
    <t>Attenuator</t>
  </si>
  <si>
    <t>Transverter</t>
  </si>
  <si>
    <t>VK7MO 2302</t>
  </si>
  <si>
    <t>Expected Sun noise rise (dB)</t>
  </si>
  <si>
    <t>Measured Sun noise rise (dB)</t>
  </si>
  <si>
    <t>Rx Noise Temperature at antenna connector (K)</t>
  </si>
  <si>
    <r>
      <t>k</t>
    </r>
    <r>
      <rPr>
        <vertAlign val="subscript"/>
        <sz val="10"/>
        <rFont val="Arial"/>
        <family val="2"/>
      </rPr>
      <t>b</t>
    </r>
  </si>
  <si>
    <r>
      <t>c</t>
    </r>
    <r>
      <rPr>
        <vertAlign val="subscript"/>
        <sz val="10"/>
        <rFont val="Arial"/>
        <family val="2"/>
      </rPr>
      <t>0</t>
    </r>
  </si>
  <si>
    <t>Noise Temperature (K)</t>
  </si>
  <si>
    <t>Est antenna beamwidth (°)</t>
  </si>
  <si>
    <t>Beamwidth correction factor (dB)</t>
  </si>
  <si>
    <t>Assumes large circular aperture with 60% efficiency</t>
  </si>
  <si>
    <t>Diameter of the radio Sun (°)</t>
  </si>
  <si>
    <t>Frequency dependent</t>
  </si>
  <si>
    <t>G/T from Sun noise rise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</si>
</sst>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E+00"/>
    <numFmt numFmtId="177" formatCode="0.00000E+00"/>
    <numFmt numFmtId="178" formatCode="&quot;$&quot;#,##0.00"/>
    <numFmt numFmtId="179" formatCode="0.00000000"/>
    <numFmt numFmtId="180" formatCode="0.0000000"/>
    <numFmt numFmtId="181" formatCode="0.000000"/>
  </numFmts>
  <fonts count="46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12.2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0" xfId="0" applyFont="1" applyAlignment="1">
      <alignment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5" fontId="0" fillId="34" borderId="18" xfId="0" applyNumberForma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/>
    </xf>
    <xf numFmtId="175" fontId="0" fillId="34" borderId="16" xfId="0" applyNumberFormat="1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0" borderId="20" xfId="0" applyBorder="1" applyAlignment="1">
      <alignment/>
    </xf>
    <xf numFmtId="0" fontId="0" fillId="34" borderId="15" xfId="0" applyFill="1" applyBorder="1" applyAlignment="1">
      <alignment horizontal="left"/>
    </xf>
    <xf numFmtId="0" fontId="0" fillId="0" borderId="21" xfId="0" applyBorder="1" applyAlignment="1">
      <alignment/>
    </xf>
    <xf numFmtId="15" fontId="0" fillId="34" borderId="10" xfId="0" applyNumberFormat="1" applyFill="1" applyBorder="1" applyAlignment="1">
      <alignment horizontal="left"/>
    </xf>
    <xf numFmtId="0" fontId="0" fillId="0" borderId="11" xfId="0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0" fillId="35" borderId="16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34" borderId="16" xfId="0" applyNumberFormat="1" applyFill="1" applyBorder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35" borderId="16" xfId="0" applyNumberFormat="1" applyFill="1" applyBorder="1" applyAlignment="1">
      <alignment/>
    </xf>
    <xf numFmtId="0" fontId="0" fillId="0" borderId="0" xfId="0" applyAlignment="1">
      <alignment horizontal="right"/>
    </xf>
    <xf numFmtId="2" fontId="0" fillId="35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5" fontId="0" fillId="0" borderId="14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Rx system noise temperature (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5"/>
          <c:y val="0.303"/>
          <c:w val="0.38525"/>
          <c:h val="0.5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'2302'!$B$9:$B$20</c:f>
              <c:strCache/>
            </c:strRef>
          </c:cat>
          <c:val>
            <c:numRef>
              <c:f>'2302'!$H$9:$H$20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23225"/>
          <c:w val="0.27675"/>
          <c:h val="0.6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Rx system noise temperature (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6"/>
          <c:w val="0.96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'2302'!$B$9:$B$20</c:f>
              <c:strCache/>
            </c:strRef>
          </c:cat>
          <c:val>
            <c:numRef>
              <c:f>'2302'!$H$9:$H$20</c:f>
              <c:numCache/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0.916</cdr:y>
    </cdr:from>
    <cdr:to>
      <cdr:x>0.39925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3905250"/>
          <a:ext cx="22383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wrt antenna connector</a:t>
          </a:r>
        </a:p>
      </cdr:txBody>
    </cdr:sp>
  </cdr:relSizeAnchor>
  <cdr:relSizeAnchor xmlns:cdr="http://schemas.openxmlformats.org/drawingml/2006/chartDrawing">
    <cdr:from>
      <cdr:x>0.01675</cdr:x>
      <cdr:y>0.121</cdr:y>
    </cdr:from>
    <cdr:to>
      <cdr:x>0.732</cdr:x>
      <cdr:y>0.17875</cdr:y>
    </cdr:to>
    <cdr:sp textlink="'2302'!$C$3">
      <cdr:nvSpPr>
        <cdr:cNvPr id="2" name="Text Box 2"/>
        <cdr:cNvSpPr txBox="1">
          <a:spLocks noChangeArrowheads="1"/>
        </cdr:cNvSpPr>
      </cdr:nvSpPr>
      <cdr:spPr>
        <a:xfrm>
          <a:off x="95250" y="514350"/>
          <a:ext cx="4076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f3430fb-b87f-4d74-b92a-706142772da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VK7MO 2302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0.112</cdr:y>
    </cdr:from>
    <cdr:to>
      <cdr:x>0.9785</cdr:x>
      <cdr:y>0.14925</cdr:y>
    </cdr:to>
    <cdr:sp textlink="'2302'!$C$3">
      <cdr:nvSpPr>
        <cdr:cNvPr id="1" name="Text Box 1"/>
        <cdr:cNvSpPr txBox="1">
          <a:spLocks noChangeArrowheads="1"/>
        </cdr:cNvSpPr>
      </cdr:nvSpPr>
      <cdr:spPr>
        <a:xfrm>
          <a:off x="571500" y="476250"/>
          <a:ext cx="5000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18f0dba-8eb4-4cb6-b6b7-9e98cee2261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VK7MO 2302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35</xdr:row>
      <xdr:rowOff>142875</xdr:rowOff>
    </xdr:from>
    <xdr:to>
      <xdr:col>9</xdr:col>
      <xdr:colOff>76200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400050" y="6181725"/>
        <a:ext cx="5695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66</xdr:row>
      <xdr:rowOff>38100</xdr:rowOff>
    </xdr:from>
    <xdr:to>
      <xdr:col>9</xdr:col>
      <xdr:colOff>95250</xdr:colOff>
      <xdr:row>92</xdr:row>
      <xdr:rowOff>95250</xdr:rowOff>
    </xdr:to>
    <xdr:graphicFrame>
      <xdr:nvGraphicFramePr>
        <xdr:cNvPr id="2" name="Chart 2"/>
        <xdr:cNvGraphicFramePr/>
      </xdr:nvGraphicFramePr>
      <xdr:xfrm>
        <a:off x="419100" y="11096625"/>
        <a:ext cx="56959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1162050</xdr:colOff>
      <xdr:row>6</xdr:row>
      <xdr:rowOff>57150</xdr:rowOff>
    </xdr:from>
    <xdr:to>
      <xdr:col>1</xdr:col>
      <xdr:colOff>2428875</xdr:colOff>
      <xdr:row>7</xdr:row>
      <xdr:rowOff>104775</xdr:rowOff>
    </xdr:to>
    <xdr:pic>
      <xdr:nvPicPr>
        <xdr:cNvPr id="3" name="SortElement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16205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6"/>
  <sheetViews>
    <sheetView tabSelected="1" zoomScalePageLayoutView="0" workbookViewId="0" topLeftCell="A7">
      <selection activeCell="C31" sqref="C31"/>
    </sheetView>
  </sheetViews>
  <sheetFormatPr defaultColWidth="9.140625" defaultRowHeight="12.75"/>
  <cols>
    <col min="1" max="1" width="5.00390625" style="0" customWidth="1"/>
    <col min="2" max="2" width="37.140625" style="0" customWidth="1"/>
    <col min="3" max="3" width="9.28125" style="0" bestFit="1" customWidth="1"/>
    <col min="5" max="5" width="9.140625" style="0" hidden="1" customWidth="1"/>
    <col min="6" max="6" width="4.8515625" style="0" hidden="1" customWidth="1"/>
    <col min="7" max="8" width="10.28125" style="0" customWidth="1"/>
    <col min="12" max="12" width="12.421875" style="0" bestFit="1" customWidth="1"/>
    <col min="14" max="14" width="4.28125" style="0" customWidth="1"/>
  </cols>
  <sheetData>
    <row r="1" ht="23.25">
      <c r="A1" s="14" t="s">
        <v>18</v>
      </c>
    </row>
    <row r="3" spans="1:8" ht="12.75">
      <c r="A3" s="8" t="s">
        <v>4</v>
      </c>
      <c r="B3" s="25"/>
      <c r="C3" s="24" t="s">
        <v>32</v>
      </c>
      <c r="D3" s="15"/>
      <c r="E3" s="15"/>
      <c r="F3" s="15"/>
      <c r="G3" s="15"/>
      <c r="H3" s="30"/>
    </row>
    <row r="4" spans="1:8" ht="12.75">
      <c r="A4" s="9" t="s">
        <v>6</v>
      </c>
      <c r="B4" s="27"/>
      <c r="C4" s="26" t="s">
        <v>7</v>
      </c>
      <c r="D4" s="16"/>
      <c r="E4" s="16"/>
      <c r="F4" s="16"/>
      <c r="G4" s="16"/>
      <c r="H4" s="31"/>
    </row>
    <row r="5" spans="1:8" ht="12.75">
      <c r="A5" s="10" t="s">
        <v>5</v>
      </c>
      <c r="B5" s="29"/>
      <c r="C5" s="28">
        <v>39256</v>
      </c>
      <c r="D5" s="17"/>
      <c r="E5" s="17"/>
      <c r="F5" s="17"/>
      <c r="G5" s="17"/>
      <c r="H5" s="32"/>
    </row>
    <row r="7" spans="1:8" ht="25.5">
      <c r="A7" s="6" t="s">
        <v>8</v>
      </c>
      <c r="B7" s="6" t="s">
        <v>1</v>
      </c>
      <c r="C7" s="5" t="s">
        <v>0</v>
      </c>
      <c r="D7" s="11" t="s">
        <v>3</v>
      </c>
      <c r="E7" s="21" t="s">
        <v>0</v>
      </c>
      <c r="F7" s="21"/>
      <c r="G7" s="48" t="s">
        <v>38</v>
      </c>
      <c r="H7" s="49"/>
    </row>
    <row r="8" spans="1:8" ht="12.75">
      <c r="A8" s="7"/>
      <c r="B8" s="18"/>
      <c r="C8" s="19" t="s">
        <v>2</v>
      </c>
      <c r="D8" s="20" t="s">
        <v>2</v>
      </c>
      <c r="E8" s="21"/>
      <c r="F8" s="21"/>
      <c r="G8" s="3" t="s">
        <v>1</v>
      </c>
      <c r="H8" s="4" t="s">
        <v>25</v>
      </c>
    </row>
    <row r="9" spans="1:8" ht="12.75">
      <c r="A9" s="13">
        <v>1</v>
      </c>
      <c r="B9" s="13" t="s">
        <v>28</v>
      </c>
      <c r="C9" s="12"/>
      <c r="D9" s="37">
        <v>5</v>
      </c>
      <c r="E9" s="12"/>
      <c r="F9" s="22">
        <f aca="true" t="shared" si="0" ref="F9:F19">F10*E10</f>
        <v>347.87736493698947</v>
      </c>
      <c r="G9" s="35">
        <f aca="true" t="shared" si="1" ref="G9:G20">(10^(IF(C9&lt;0,-C9,D9)/10)-1)*290</f>
        <v>627.0605214488301</v>
      </c>
      <c r="H9" s="35">
        <f aca="true" t="shared" si="2" ref="H9:H20">G9/F9</f>
        <v>1.8025332621523353</v>
      </c>
    </row>
    <row r="10" spans="1:8" ht="12.75">
      <c r="A10" s="13">
        <v>2</v>
      </c>
      <c r="B10" s="13" t="s">
        <v>30</v>
      </c>
      <c r="C10" s="37">
        <v>-22</v>
      </c>
      <c r="D10" s="37"/>
      <c r="E10" s="22">
        <f aca="true" t="shared" si="3" ref="E10:E20">10^(C10/10)</f>
        <v>0.006309573444801925</v>
      </c>
      <c r="F10" s="22">
        <f t="shared" si="0"/>
        <v>55134.84674999457</v>
      </c>
      <c r="G10" s="35">
        <f t="shared" si="1"/>
        <v>45671.90258137234</v>
      </c>
      <c r="H10" s="35">
        <f t="shared" si="2"/>
        <v>0.8283672717631493</v>
      </c>
    </row>
    <row r="11" spans="1:8" ht="12.75">
      <c r="A11" s="13">
        <v>3</v>
      </c>
      <c r="B11" s="13" t="s">
        <v>27</v>
      </c>
      <c r="C11" s="37">
        <v>-6</v>
      </c>
      <c r="D11" s="37"/>
      <c r="E11" s="22">
        <f t="shared" si="3"/>
        <v>0.251188643150958</v>
      </c>
      <c r="F11" s="22">
        <f t="shared" si="0"/>
        <v>219495.7783854102</v>
      </c>
      <c r="G11" s="35">
        <f t="shared" si="1"/>
        <v>864.5107946051421</v>
      </c>
      <c r="H11" s="35">
        <f t="shared" si="2"/>
        <v>0.003938621512287846</v>
      </c>
    </row>
    <row r="12" spans="1:8" ht="12.75">
      <c r="A12" s="13">
        <v>4</v>
      </c>
      <c r="B12" s="13" t="s">
        <v>31</v>
      </c>
      <c r="C12" s="37">
        <v>33.914261717692455</v>
      </c>
      <c r="D12" s="37">
        <v>1.2</v>
      </c>
      <c r="E12" s="22">
        <f t="shared" si="3"/>
        <v>2462.7831398980434</v>
      </c>
      <c r="F12" s="22">
        <f t="shared" si="0"/>
        <v>89.12509381337453</v>
      </c>
      <c r="G12" s="35">
        <f t="shared" si="1"/>
        <v>92.2944541813581</v>
      </c>
      <c r="H12" s="35">
        <f t="shared" si="2"/>
        <v>1.0355608082121084</v>
      </c>
    </row>
    <row r="13" spans="1:8" ht="12.75">
      <c r="A13" s="13">
        <v>5</v>
      </c>
      <c r="B13" s="13" t="s">
        <v>19</v>
      </c>
      <c r="C13" s="37">
        <v>-0.1</v>
      </c>
      <c r="D13" s="37"/>
      <c r="E13" s="22">
        <f t="shared" si="3"/>
        <v>0.9772372209558107</v>
      </c>
      <c r="F13" s="22">
        <f t="shared" si="0"/>
        <v>91.20108393559096</v>
      </c>
      <c r="G13" s="35">
        <f t="shared" si="1"/>
        <v>6.754967761418689</v>
      </c>
      <c r="H13" s="35">
        <f t="shared" si="2"/>
        <v>0.07406674866045734</v>
      </c>
    </row>
    <row r="14" spans="1:8" ht="12.75">
      <c r="A14" s="13">
        <v>6</v>
      </c>
      <c r="B14" s="13" t="s">
        <v>17</v>
      </c>
      <c r="C14" s="37">
        <v>20</v>
      </c>
      <c r="D14" s="37">
        <v>0.4</v>
      </c>
      <c r="E14" s="22">
        <f t="shared" si="3"/>
        <v>100</v>
      </c>
      <c r="F14" s="22">
        <f t="shared" si="0"/>
        <v>0.9120108393559097</v>
      </c>
      <c r="G14" s="35">
        <f t="shared" si="1"/>
        <v>27.978676881523675</v>
      </c>
      <c r="H14" s="35">
        <f t="shared" si="2"/>
        <v>30.678009157526116</v>
      </c>
    </row>
    <row r="15" spans="1:8" ht="12.75">
      <c r="A15" s="13">
        <v>7</v>
      </c>
      <c r="B15" s="13" t="s">
        <v>29</v>
      </c>
      <c r="C15" s="37">
        <v>-0.2</v>
      </c>
      <c r="D15" s="37"/>
      <c r="E15" s="22">
        <f t="shared" si="3"/>
        <v>0.9549925860214359</v>
      </c>
      <c r="F15" s="22">
        <f t="shared" si="0"/>
        <v>0.9549925860214359</v>
      </c>
      <c r="G15" s="35">
        <f t="shared" si="1"/>
        <v>13.667278934760887</v>
      </c>
      <c r="H15" s="35">
        <f t="shared" si="2"/>
        <v>14.311397946762813</v>
      </c>
    </row>
    <row r="16" spans="1:8" ht="12.75">
      <c r="A16" s="13">
        <v>8</v>
      </c>
      <c r="B16" s="13" t="s">
        <v>19</v>
      </c>
      <c r="C16" s="37">
        <v>-0.2</v>
      </c>
      <c r="D16" s="37"/>
      <c r="E16" s="22">
        <f t="shared" si="3"/>
        <v>0.9549925860214359</v>
      </c>
      <c r="F16" s="22">
        <f t="shared" si="0"/>
        <v>1</v>
      </c>
      <c r="G16" s="35">
        <f t="shared" si="1"/>
        <v>13.667278934760887</v>
      </c>
      <c r="H16" s="35">
        <f t="shared" si="2"/>
        <v>13.667278934760887</v>
      </c>
    </row>
    <row r="17" spans="1:8" ht="12.75">
      <c r="A17" s="13"/>
      <c r="B17" s="13"/>
      <c r="C17" s="37"/>
      <c r="D17" s="37"/>
      <c r="E17" s="22">
        <f t="shared" si="3"/>
        <v>1</v>
      </c>
      <c r="F17" s="22">
        <f t="shared" si="0"/>
        <v>1</v>
      </c>
      <c r="G17" s="35">
        <f t="shared" si="1"/>
        <v>0</v>
      </c>
      <c r="H17" s="35">
        <f t="shared" si="2"/>
        <v>0</v>
      </c>
    </row>
    <row r="18" spans="1:12" ht="12.75">
      <c r="A18" s="13"/>
      <c r="B18" s="13"/>
      <c r="C18" s="37"/>
      <c r="D18" s="37"/>
      <c r="E18" s="22">
        <f t="shared" si="3"/>
        <v>1</v>
      </c>
      <c r="F18" s="22">
        <f t="shared" si="0"/>
        <v>1</v>
      </c>
      <c r="G18" s="35">
        <f t="shared" si="1"/>
        <v>0</v>
      </c>
      <c r="H18" s="35">
        <f t="shared" si="2"/>
        <v>0</v>
      </c>
      <c r="L18" s="46" t="s">
        <v>26</v>
      </c>
    </row>
    <row r="19" spans="1:8" ht="12.75">
      <c r="A19" s="13"/>
      <c r="B19" s="13"/>
      <c r="C19" s="37"/>
      <c r="D19" s="37"/>
      <c r="E19" s="22">
        <f t="shared" si="3"/>
        <v>1</v>
      </c>
      <c r="F19" s="22">
        <f t="shared" si="0"/>
        <v>1</v>
      </c>
      <c r="G19" s="35">
        <f t="shared" si="1"/>
        <v>0</v>
      </c>
      <c r="H19" s="35">
        <f t="shared" si="2"/>
        <v>0</v>
      </c>
    </row>
    <row r="20" spans="1:12" ht="12.75">
      <c r="A20" s="13"/>
      <c r="B20" s="13"/>
      <c r="C20" s="23"/>
      <c r="D20" s="37"/>
      <c r="E20" s="22">
        <f t="shared" si="3"/>
        <v>1</v>
      </c>
      <c r="F20" s="22">
        <v>1</v>
      </c>
      <c r="G20" s="35">
        <f t="shared" si="1"/>
        <v>0</v>
      </c>
      <c r="H20" s="35">
        <f t="shared" si="2"/>
        <v>0</v>
      </c>
      <c r="L20" s="47" t="s">
        <v>24</v>
      </c>
    </row>
    <row r="21" spans="9:13" ht="12.75">
      <c r="I21" s="2"/>
      <c r="L21" s="41" t="s">
        <v>22</v>
      </c>
      <c r="M21" s="43">
        <v>2.302</v>
      </c>
    </row>
    <row r="22" spans="1:13" ht="12.75">
      <c r="A22" t="s">
        <v>35</v>
      </c>
      <c r="D22" s="35">
        <f>SUM(H9:H20)</f>
        <v>62.40115275135015</v>
      </c>
      <c r="L22" s="41" t="s">
        <v>23</v>
      </c>
      <c r="M22" s="39">
        <f>M23/(M21*1000000000)</f>
        <v>0.13023130234578628</v>
      </c>
    </row>
    <row r="23" spans="1:13" ht="15.75">
      <c r="A23" t="s">
        <v>14</v>
      </c>
      <c r="D23" s="40">
        <f>10*LOG(D22/290+1)</f>
        <v>0.8463932247877146</v>
      </c>
      <c r="L23" s="41" t="s">
        <v>37</v>
      </c>
      <c r="M23">
        <v>299792458</v>
      </c>
    </row>
    <row r="24" spans="8:13" ht="15.75">
      <c r="H24" s="33"/>
      <c r="L24" s="45" t="s">
        <v>36</v>
      </c>
      <c r="M24" s="38">
        <v>1.38E-23</v>
      </c>
    </row>
    <row r="25" spans="3:13" ht="12.75">
      <c r="C25" s="36" t="s">
        <v>16</v>
      </c>
      <c r="D25" s="36" t="s">
        <v>20</v>
      </c>
      <c r="L25" s="41" t="s">
        <v>21</v>
      </c>
      <c r="M25" s="44">
        <v>61</v>
      </c>
    </row>
    <row r="26" spans="1:15" ht="12.75">
      <c r="A26" t="s">
        <v>9</v>
      </c>
      <c r="C26" s="37">
        <v>0</v>
      </c>
      <c r="D26" s="35">
        <f>(10^(C26/10)-1)*290</f>
        <v>0</v>
      </c>
      <c r="E26" s="22">
        <f>10^(-C26/10)</f>
        <v>1</v>
      </c>
      <c r="F26" s="22">
        <f>F27*E27</f>
        <v>0</v>
      </c>
      <c r="L26" s="41" t="s">
        <v>39</v>
      </c>
      <c r="M26" s="2">
        <f>70/(10^(C30/10)/9.9/0.6)^0.5</f>
        <v>3.999367034231793</v>
      </c>
      <c r="O26" t="s">
        <v>41</v>
      </c>
    </row>
    <row r="27" spans="1:15" ht="12.75">
      <c r="A27" t="s">
        <v>11</v>
      </c>
      <c r="D27" s="23">
        <v>88</v>
      </c>
      <c r="E27" s="34"/>
      <c r="F27" s="34"/>
      <c r="H27" s="33"/>
      <c r="L27" s="41" t="s">
        <v>42</v>
      </c>
      <c r="M27">
        <v>0.5</v>
      </c>
      <c r="O27" t="s">
        <v>43</v>
      </c>
    </row>
    <row r="28" spans="1:13" ht="12.75">
      <c r="A28" t="s">
        <v>12</v>
      </c>
      <c r="D28" s="23">
        <v>8</v>
      </c>
      <c r="E28" s="34"/>
      <c r="F28" s="34"/>
      <c r="H28" s="33"/>
      <c r="L28" s="41" t="s">
        <v>40</v>
      </c>
      <c r="M28" s="1">
        <f>10*LOG(1+0.38*(M27/M26)^2)</f>
        <v>0.0257180983081865</v>
      </c>
    </row>
    <row r="29" spans="1:13" ht="12.75">
      <c r="A29" t="s">
        <v>15</v>
      </c>
      <c r="D29" s="35">
        <f>E26*(D27+D28)+D26</f>
        <v>96</v>
      </c>
      <c r="E29" s="34"/>
      <c r="F29" s="34"/>
      <c r="H29" s="33"/>
      <c r="L29" s="41" t="s">
        <v>33</v>
      </c>
      <c r="M29" s="42">
        <f>10*LOG(M25*1E-22/2*M22^2/(4*PI())*10^(C31/10)/(M24)+1)-M28</f>
        <v>6.435138804486939</v>
      </c>
    </row>
    <row r="30" spans="1:8" ht="12.75">
      <c r="A30" t="s">
        <v>10</v>
      </c>
      <c r="C30" s="23">
        <v>32.6</v>
      </c>
      <c r="E30" s="22">
        <f>10^(C30/10)</f>
        <v>1819.700858609985</v>
      </c>
      <c r="F30" s="34"/>
      <c r="G30" s="1"/>
      <c r="H30" s="33"/>
    </row>
    <row r="31" spans="1:12" ht="12.75">
      <c r="A31" t="s">
        <v>13</v>
      </c>
      <c r="C31" s="40">
        <f>C30-C26-10*LOG((D26+D27+D28)*E26+D22)</f>
        <v>10.602416621926828</v>
      </c>
      <c r="H31" s="33"/>
      <c r="L31" s="47" t="s">
        <v>44</v>
      </c>
    </row>
    <row r="32" spans="5:13" ht="12.75">
      <c r="E32" s="2"/>
      <c r="L32" s="41" t="s">
        <v>34</v>
      </c>
      <c r="M32" s="44">
        <v>6.28</v>
      </c>
    </row>
    <row r="33" spans="1:13" ht="12.75">
      <c r="A33" t="str">
        <f>"Version: "&amp;version("v")</f>
        <v>Version: 1.02</v>
      </c>
      <c r="E33" s="2"/>
      <c r="L33" t="s">
        <v>13</v>
      </c>
      <c r="M33" s="42">
        <f>10*LOG((10^(M32/10)-1)*2/(M25*1E-22)/M22^2*4*PI()*M24)+M28</f>
        <v>10.393048436760711</v>
      </c>
    </row>
    <row r="34" spans="1:5" ht="12.75">
      <c r="A34" t="str">
        <f>version("c")</f>
        <v>Copyright: Owen Duffy 2006.</v>
      </c>
      <c r="E34" s="2"/>
    </row>
    <row r="35" ht="12.75">
      <c r="E35" s="2"/>
    </row>
    <row r="36" spans="8:9" ht="12.75">
      <c r="H36" s="1"/>
      <c r="I36" s="2"/>
    </row>
  </sheetData>
  <sheetProtection/>
  <mergeCells count="1">
    <mergeCell ref="G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owen</cp:lastModifiedBy>
  <cp:lastPrinted>2006-03-08T22:29:06Z</cp:lastPrinted>
  <dcterms:created xsi:type="dcterms:W3CDTF">2006-02-22T06:02:48Z</dcterms:created>
  <dcterms:modified xsi:type="dcterms:W3CDTF">2014-04-05T11:14:40Z</dcterms:modified>
  <cp:category/>
  <cp:version/>
  <cp:contentType/>
  <cp:contentStatus/>
</cp:coreProperties>
</file>